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4"/>
  </bookViews>
  <sheets>
    <sheet name="Week SetUp" sheetId="1" r:id="rId1"/>
    <sheet name="SetUp Officials" sheetId="2" r:id="rId2"/>
    <sheet name="B16 Do Sign-in sheet" sheetId="3" r:id="rId3"/>
    <sheet name="B16 Do Main Draw Prep" sheetId="4" r:id="rId4"/>
    <sheet name="B16 Do Main 16" sheetId="5" r:id="rId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'B16 Do Main 16'!$A$1:$Q$79</definedName>
    <definedName name="_xlnm.Print_Area" localSheetId="3">'B16 Do Main Draw Prep'!$A$1:$V$87</definedName>
    <definedName name="_xlnm.Print_Area" localSheetId="2">'B16 Do Sign-in sheet'!$A$1:$L$167</definedName>
    <definedName name="_xlnm.Print_Area" localSheetId="1">'SetUp Officials'!$A$1:$N$29</definedName>
    <definedName name="_xlnm.Print_Titles" localSheetId="3">'B16 Do Main Draw Prep'!$1:$5</definedName>
    <definedName name="_xlnm.Print_Titles" localSheetId="2">'B16 Do Sign-in sheet'!$1:$7</definedName>
  </definedNames>
  <calcPr fullCalcOnLoad="1"/>
</workbook>
</file>

<file path=xl/comments5.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<sst xmlns="http://schemas.openxmlformats.org/spreadsheetml/2006/main" count="226" uniqueCount="151">
  <si>
    <t>DO NOT DELETE THIS PAGE !!!</t>
  </si>
  <si>
    <t>FILL IN ALL GREEN FIELDS BELOW</t>
  </si>
  <si>
    <t>Tournament Title (full name)</t>
  </si>
  <si>
    <t>Event Category</t>
  </si>
  <si>
    <t>City, Country</t>
  </si>
  <si>
    <t>Inquiries and comments to:</t>
  </si>
  <si>
    <t>SETUP OFFICIALS</t>
  </si>
  <si>
    <t>Week of</t>
  </si>
  <si>
    <t>Fill in the names of the main 8 Chair Umpires in the green fields below. These names will then appear in dropdown lists in the draws. This way you can easily keep track of the Umpire for each match in the tournament.</t>
  </si>
  <si>
    <t>CHAIR UMPIRES</t>
  </si>
  <si>
    <t>Family name</t>
  </si>
  <si>
    <t>First name</t>
  </si>
  <si>
    <t>Umpire</t>
  </si>
  <si>
    <t>None</t>
  </si>
  <si>
    <t>Date</t>
  </si>
  <si>
    <t>Line</t>
  </si>
  <si>
    <t>Nat.</t>
  </si>
  <si>
    <t>Date of birth Day/Mth/Yr</t>
  </si>
  <si>
    <t>Day</t>
  </si>
  <si>
    <t>Time</t>
  </si>
  <si>
    <t>Place</t>
  </si>
  <si>
    <t>Sign-in deadline:</t>
  </si>
  <si>
    <t>PREPARATION LIST</t>
  </si>
  <si>
    <t>DO NO DELETE THIS PAGE IF YOU ARE USING LINK-IN'S TO THE DRAW</t>
  </si>
  <si>
    <t>Seed
Position</t>
  </si>
  <si>
    <t>CU</t>
  </si>
  <si>
    <t>St.</t>
  </si>
  <si>
    <t>Seed</t>
  </si>
  <si>
    <t>Family Name</t>
  </si>
  <si>
    <t>Nationality</t>
  </si>
  <si>
    <t>2nd Round</t>
  </si>
  <si>
    <t>Semifinals</t>
  </si>
  <si>
    <t>Final</t>
  </si>
  <si>
    <t>Acc. Ranking</t>
  </si>
  <si>
    <t>#</t>
  </si>
  <si>
    <t>Alternates</t>
  </si>
  <si>
    <t>Replacing</t>
  </si>
  <si>
    <t>Draw date/time:</t>
  </si>
  <si>
    <t>Rkg Date</t>
  </si>
  <si>
    <t>1</t>
  </si>
  <si>
    <t>2</t>
  </si>
  <si>
    <t>Last DA</t>
  </si>
  <si>
    <t>3</t>
  </si>
  <si>
    <t>Player representatives</t>
  </si>
  <si>
    <t>4</t>
  </si>
  <si>
    <t>Accepted</t>
  </si>
  <si>
    <t>Draw
chip</t>
  </si>
  <si>
    <t>ITF Supervisor/Referee</t>
  </si>
  <si>
    <t>Player 1</t>
  </si>
  <si>
    <t>Player 2</t>
  </si>
  <si>
    <t>Team</t>
  </si>
  <si>
    <t>Acc
Number</t>
  </si>
  <si>
    <t>Status
Number</t>
  </si>
  <si>
    <t>Accept
Yes</t>
  </si>
  <si>
    <t>Acc status
DA,WC
A</t>
  </si>
  <si>
    <t>Seed Pos</t>
  </si>
  <si>
    <t>BOYS DOUBLES</t>
  </si>
  <si>
    <t>Winners</t>
  </si>
  <si>
    <t>Seeded teams</t>
  </si>
  <si>
    <t>Last Accepted team</t>
  </si>
  <si>
    <t>Referee</t>
  </si>
  <si>
    <t>MAIN DRAW</t>
  </si>
  <si>
    <t>Category</t>
  </si>
  <si>
    <t>All rights reserved. Reproduction of this work in whole or in part, without the prior permission of the ITF/Tennis Europe is prohibited.</t>
  </si>
  <si>
    <t>Referee's signature</t>
  </si>
  <si>
    <t>EUR 16
Ranking</t>
  </si>
  <si>
    <t>EUR 16
Rank</t>
  </si>
  <si>
    <t>Display
Rank
EUR 16</t>
  </si>
  <si>
    <t xml:space="preserve">BOYS U16 DOUBLES MAIN DRAW </t>
  </si>
  <si>
    <t>BOYS U16 DOUBLES SIGN-IN</t>
  </si>
  <si>
    <t>B16</t>
  </si>
  <si>
    <t>Singles
Main Draw
Y/N</t>
  </si>
  <si>
    <t>Comb
Rank</t>
  </si>
  <si>
    <t>Pri-
ori
ty</t>
  </si>
  <si>
    <t>SiMain
Yes/No</t>
  </si>
  <si>
    <t>Signatures</t>
  </si>
  <si>
    <t>stephaniek@tenniseurope.org</t>
  </si>
  <si>
    <t>Week of (Monday). Use format, 15/01/2006 (day/month/year)</t>
  </si>
  <si>
    <t>Copyright © Tennis Europe, courtesy of ITF Limited, trading as the International Tennis Federation, 2006</t>
  </si>
  <si>
    <t>2006 v1.2</t>
  </si>
  <si>
    <t>Tennis Europe Junior Tour</t>
  </si>
  <si>
    <t>ΠΑΠΑΗΛΙΟΥ</t>
  </si>
  <si>
    <t>ΒΑΣΙΑ</t>
  </si>
  <si>
    <t>ΚΑΖΑ</t>
  </si>
  <si>
    <t>ΣΤΑΡΟΥΛΑ</t>
  </si>
  <si>
    <t>ΤΖΙΟΛΑΣ</t>
  </si>
  <si>
    <t>ΓΕΩΡΓΙΟΣ</t>
  </si>
  <si>
    <t>ΚΟΥΣΤΕΝΗΣ</t>
  </si>
  <si>
    <t>ΚΩΝΣΤΑΝΤΙΝΟΣ</t>
  </si>
  <si>
    <t>ΜΠΟΥΡΤΣΟΥΚΛΗ</t>
  </si>
  <si>
    <t>ΡΑΦΑΗΛΙΑ</t>
  </si>
  <si>
    <t>ΓΚΟΥΝΤΑΝΗ</t>
  </si>
  <si>
    <t>ΓΕΩΡΓΙΑ</t>
  </si>
  <si>
    <t>ΔΕΛΗΣ</t>
  </si>
  <si>
    <t>ΚΑΡΑΝΑΓΝΩΣΤΗ</t>
  </si>
  <si>
    <t>ΜΑΡΙΑ</t>
  </si>
  <si>
    <t>ΒΑΣΙΛΕΙΟΥ</t>
  </si>
  <si>
    <t>ΣΑΡΑΝΤΟΠΟΥΛΟΣ</t>
  </si>
  <si>
    <t>ΔΗΜΗΤΡΗΣ</t>
  </si>
  <si>
    <t>ΚΑΝΕΛΛΑΚΗ</t>
  </si>
  <si>
    <t>ΧΡΥΣΟΥΛΑ</t>
  </si>
  <si>
    <t>ΓΙΑΝΝΑΚΟΠΟΥΛΟΥ</t>
  </si>
  <si>
    <t>ΚΑΤΕΡΙΝΑ</t>
  </si>
  <si>
    <t>ΛΑΜΠΡΟΠΟΥΛΟΣ</t>
  </si>
  <si>
    <t>ΝΟΤΗΣ</t>
  </si>
  <si>
    <t>ΕΞΑΔΑΚΤΥΛΟΣ</t>
  </si>
  <si>
    <t>ΠΑΥΛΟΣ</t>
  </si>
  <si>
    <t>ΚΑΛΟΓΡΗ</t>
  </si>
  <si>
    <t>ΣΑΝΤΥ</t>
  </si>
  <si>
    <t>ΣΩΤΗΡΑ</t>
  </si>
  <si>
    <t>ΚΛΕΟΠΑΤΡΑ</t>
  </si>
  <si>
    <t>ΓΡΗΓΟΡΙΟΥ</t>
  </si>
  <si>
    <t>ΑΝΑΣΤΑΣΙΟΣ</t>
  </si>
  <si>
    <t>ΠΑΙΚΟΥΛΑΣ</t>
  </si>
  <si>
    <t>ΒΑΣΙΛΗΣ</t>
  </si>
  <si>
    <t>ΑΝΤΩΝΙΟΥ</t>
  </si>
  <si>
    <t>ΑΝΑΣΤΑΣΙΑ</t>
  </si>
  <si>
    <t>ΚΑΝΕΛΛΟΠΟΥΛΟΣ</t>
  </si>
  <si>
    <t>ΠΕΤΡΟΣ</t>
  </si>
  <si>
    <t>ΜΗΤΡΟΥ</t>
  </si>
  <si>
    <t>ΚΩΝΣΤΑΝΤΙΝΑ</t>
  </si>
  <si>
    <t>ΚΑΡΜΟΥ</t>
  </si>
  <si>
    <t>ΠΕΝΥ</t>
  </si>
  <si>
    <t>ΚΛΕΜ</t>
  </si>
  <si>
    <t>ΜΙΤΑΛΑΣ</t>
  </si>
  <si>
    <t>ΚΟΛΟΚΟΤΡΩΝΕΙΑ</t>
  </si>
  <si>
    <t>9-25/10</t>
  </si>
  <si>
    <t>AEK TRIPOLIS</t>
  </si>
  <si>
    <t>DOUBLES MIX</t>
  </si>
  <si>
    <t>ΒΑΒΙΤΣΑ/ ΠΑΠΑΔΟΠΟΥΛΟΣ</t>
  </si>
  <si>
    <t>DA</t>
  </si>
  <si>
    <t>BYE</t>
  </si>
  <si>
    <t>ΒΥΕ</t>
  </si>
  <si>
    <t>ΔΕΛΗΣ ΚΩΝΣΤΑΝΤΙΝΟΣ</t>
  </si>
  <si>
    <t>ΑΝΤΩΝΙΟΥ ΑΝΑΣΤΑΣΙΑ</t>
  </si>
  <si>
    <t>ΜΠΟΥΡΤΣΟΥΚΛΗ ΡΑΦΑΗΛΙΑ</t>
  </si>
  <si>
    <t>ΓΡΗΓΟΡΙΟΥ ΑΝΑΣΤΑΣΙΟΣ</t>
  </si>
  <si>
    <t>ΚΑΡΑΝΑΓΝΩΣΤΗ ΜΑΡΙΑ</t>
  </si>
  <si>
    <t>ΚΑΝΕΛΛΟΠΟΥΛΟΣ ΠΕΤΡΟΣ</t>
  </si>
  <si>
    <t>ΚΟΥΣΤΕΝΗΣ ΚΩΝΣΤΑΝΤΙΝΟΣ</t>
  </si>
  <si>
    <t>ΣΩΤΗΡΑ ΚΛΕΟΠΑΤΡΑ</t>
  </si>
  <si>
    <t>a</t>
  </si>
  <si>
    <t>b</t>
  </si>
  <si>
    <t>62 61</t>
  </si>
  <si>
    <t>ΠΑΙΚΟΥΛΑΣ ΒΑΣΙΛΗΣ</t>
  </si>
  <si>
    <t>ΓΡΗΓΟΡΙΟΥ ΝΙΚΗΦΟΡΟΣ</t>
  </si>
  <si>
    <t>ΝΙΚΗΦΟΡΟΣ</t>
  </si>
  <si>
    <t>63 62</t>
  </si>
  <si>
    <t>60 63</t>
  </si>
  <si>
    <t>63 60</t>
  </si>
  <si>
    <t>46 63 (12)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</si>
</sst>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s>
  <fonts count="88">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b/>
      <sz val="16"/>
      <name val="Arial"/>
      <family val="2"/>
    </font>
    <font>
      <b/>
      <sz val="14"/>
      <name val="Arial"/>
      <family val="0"/>
    </font>
    <font>
      <b/>
      <sz val="7"/>
      <name val="Arial"/>
      <family val="0"/>
    </font>
    <font>
      <b/>
      <sz val="7"/>
      <color indexed="8"/>
      <name val="Arial"/>
      <family val="0"/>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b/>
      <sz val="7"/>
      <color indexed="9"/>
      <name val="Arial"/>
      <family val="0"/>
    </font>
    <font>
      <b/>
      <sz val="12"/>
      <name val="Arial"/>
      <family val="2"/>
    </font>
    <font>
      <sz val="7"/>
      <color indexed="8"/>
      <name val="Arial"/>
      <family val="2"/>
    </font>
    <font>
      <b/>
      <sz val="9"/>
      <name val="Arial"/>
      <family val="2"/>
    </font>
    <font>
      <sz val="6"/>
      <color indexed="10"/>
      <name val="Arial"/>
      <family val="2"/>
    </font>
    <font>
      <sz val="6"/>
      <color indexed="9"/>
      <name val="Arial"/>
      <family val="2"/>
    </font>
    <font>
      <b/>
      <sz val="8"/>
      <color indexed="23"/>
      <name val="Arial"/>
      <family val="2"/>
    </font>
    <font>
      <b/>
      <sz val="8"/>
      <color indexed="8"/>
      <name val="Tahoma"/>
      <family val="0"/>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b/>
      <sz val="28"/>
      <name val="Arial"/>
      <family val="2"/>
    </font>
    <font>
      <b/>
      <sz val="18"/>
      <name val="Arial"/>
      <family val="2"/>
    </font>
    <font>
      <u val="single"/>
      <sz val="7"/>
      <color indexed="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medium"/>
      <bottom>
        <color indexed="63"/>
      </bottom>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color indexed="8"/>
      </right>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0" fillId="0" borderId="0">
      <alignment/>
      <protection/>
    </xf>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4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0" fontId="9" fillId="0" borderId="0" xfId="0" applyFont="1" applyAlignment="1">
      <alignment horizontal="lef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0" borderId="0" xfId="0" applyFont="1" applyAlignment="1">
      <alignment/>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0" fillId="0" borderId="0" xfId="0" applyAlignment="1">
      <alignment horizontal="center"/>
    </xf>
    <xf numFmtId="49" fontId="18"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19" fillId="33" borderId="0" xfId="0" applyFont="1" applyFill="1" applyAlignment="1">
      <alignment horizontal="left"/>
    </xf>
    <xf numFmtId="49" fontId="12" fillId="33" borderId="0" xfId="0" applyNumberFormat="1" applyFont="1" applyFill="1" applyAlignment="1">
      <alignment horizontal="left"/>
    </xf>
    <xf numFmtId="49" fontId="13" fillId="33" borderId="17" xfId="0" applyNumberFormat="1" applyFont="1" applyFill="1" applyBorder="1" applyAlignment="1">
      <alignment vertical="center"/>
    </xf>
    <xf numFmtId="49" fontId="18" fillId="33" borderId="17" xfId="0" applyNumberFormat="1" applyFont="1" applyFill="1" applyBorder="1" applyAlignment="1">
      <alignment horizontal="right" vertical="center"/>
    </xf>
    <xf numFmtId="49" fontId="20" fillId="33" borderId="0" xfId="0" applyNumberFormat="1" applyFont="1" applyFill="1" applyAlignment="1">
      <alignment horizontal="left" vertical="center"/>
    </xf>
    <xf numFmtId="0" fontId="20" fillId="33" borderId="0" xfId="0" applyFont="1" applyFill="1" applyAlignment="1">
      <alignmen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8" fillId="33" borderId="0" xfId="0" applyFont="1" applyFill="1" applyAlignment="1">
      <alignment horizontal="center" vertical="center"/>
    </xf>
    <xf numFmtId="0" fontId="0" fillId="0" borderId="0" xfId="0" applyFont="1" applyAlignment="1">
      <alignment horizontal="center" vertical="center"/>
    </xf>
    <xf numFmtId="14" fontId="17" fillId="33" borderId="18" xfId="0" applyNumberFormat="1" applyFont="1" applyFill="1" applyBorder="1" applyAlignment="1">
      <alignment horizontal="left" vertical="center"/>
    </xf>
    <xf numFmtId="49" fontId="17" fillId="33" borderId="18"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2"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3" fillId="33" borderId="13" xfId="0" applyFont="1" applyFill="1" applyBorder="1" applyAlignment="1">
      <alignment horizontal="left" vertical="center"/>
    </xf>
    <xf numFmtId="0" fontId="24" fillId="33" borderId="0" xfId="0" applyFont="1" applyFill="1" applyAlignment="1">
      <alignment horizontal="left" vertical="center"/>
    </xf>
    <xf numFmtId="0" fontId="17" fillId="33" borderId="0" xfId="0" applyFont="1" applyFill="1" applyAlignment="1">
      <alignment horizontal="left" vertical="center"/>
    </xf>
    <xf numFmtId="0" fontId="24"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7" xfId="0" applyFont="1" applyFill="1" applyBorder="1" applyAlignment="1">
      <alignment horizontal="left" vertical="center"/>
    </xf>
    <xf numFmtId="0" fontId="8" fillId="33" borderId="19" xfId="0" applyFont="1" applyFill="1" applyBorder="1" applyAlignment="1">
      <alignment horizontal="left" vertical="center"/>
    </xf>
    <xf numFmtId="0" fontId="8" fillId="33" borderId="20" xfId="0" applyFont="1" applyFill="1" applyBorder="1" applyAlignment="1">
      <alignment horizontal="left" vertical="center"/>
    </xf>
    <xf numFmtId="0" fontId="8" fillId="36" borderId="21" xfId="0" applyFont="1" applyFill="1" applyBorder="1" applyAlignment="1">
      <alignment vertical="center"/>
    </xf>
    <xf numFmtId="0" fontId="13" fillId="35" borderId="22" xfId="0" applyFont="1" applyFill="1" applyBorder="1" applyAlignment="1">
      <alignment horizontal="left" vertical="center"/>
    </xf>
    <xf numFmtId="0" fontId="13" fillId="35" borderId="23" xfId="0" applyFont="1" applyFill="1" applyBorder="1" applyAlignment="1">
      <alignment vertical="center"/>
    </xf>
    <xf numFmtId="0" fontId="8" fillId="36" borderId="24" xfId="0" applyFont="1" applyFill="1" applyBorder="1" applyAlignment="1">
      <alignment vertical="center"/>
    </xf>
    <xf numFmtId="0" fontId="13" fillId="35" borderId="25" xfId="0" applyFont="1" applyFill="1" applyBorder="1" applyAlignment="1">
      <alignment horizontal="left" vertical="center"/>
    </xf>
    <xf numFmtId="0" fontId="13" fillId="35" borderId="26" xfId="0" applyFont="1" applyFill="1" applyBorder="1" applyAlignment="1">
      <alignment vertical="center"/>
    </xf>
    <xf numFmtId="0" fontId="0" fillId="33" borderId="0" xfId="0" applyFill="1" applyAlignment="1">
      <alignment horizontal="center"/>
    </xf>
    <xf numFmtId="0" fontId="0" fillId="36" borderId="27" xfId="0" applyFill="1" applyBorder="1" applyAlignment="1">
      <alignment/>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7" borderId="0" xfId="0" applyNumberFormat="1" applyFont="1" applyFill="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0" fontId="19" fillId="37"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0" fillId="33" borderId="0" xfId="0" applyFont="1" applyFill="1" applyAlignment="1">
      <alignment horizontal="left" vertical="center"/>
    </xf>
    <xf numFmtId="0" fontId="17" fillId="0" borderId="17" xfId="0" applyFont="1" applyBorder="1" applyAlignment="1">
      <alignment horizontal="righ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7" fillId="37" borderId="0" xfId="0" applyNumberFormat="1" applyFont="1" applyFill="1" applyAlignment="1">
      <alignment horizontal="left"/>
    </xf>
    <xf numFmtId="49" fontId="14" fillId="0" borderId="0" xfId="0" applyNumberFormat="1" applyFont="1" applyAlignment="1">
      <alignment horizontal="left"/>
    </xf>
    <xf numFmtId="49" fontId="15" fillId="33" borderId="29" xfId="0" applyNumberFormat="1" applyFont="1" applyFill="1" applyBorder="1" applyAlignment="1">
      <alignment horizontal="left" vertical="center"/>
    </xf>
    <xf numFmtId="49" fontId="15" fillId="33" borderId="30" xfId="0" applyNumberFormat="1" applyFont="1" applyFill="1" applyBorder="1" applyAlignment="1">
      <alignment horizontal="left" vertical="center"/>
    </xf>
    <xf numFmtId="49" fontId="17" fillId="0" borderId="0" xfId="0" applyNumberFormat="1" applyFont="1" applyAlignment="1">
      <alignment horizontal="right" vertical="center"/>
    </xf>
    <xf numFmtId="49" fontId="20" fillId="33" borderId="13" xfId="0" applyNumberFormat="1" applyFont="1" applyFill="1" applyBorder="1" applyAlignment="1">
      <alignment vertical="center"/>
    </xf>
    <xf numFmtId="49" fontId="27" fillId="0" borderId="0" xfId="0" applyNumberFormat="1" applyFont="1" applyAlignment="1">
      <alignment horizontal="left" vertical="center"/>
    </xf>
    <xf numFmtId="49" fontId="13" fillId="0" borderId="0" xfId="0" applyNumberFormat="1" applyFont="1" applyAlignment="1">
      <alignment vertical="center"/>
    </xf>
    <xf numFmtId="49" fontId="13" fillId="0" borderId="31" xfId="0" applyNumberFormat="1" applyFont="1" applyBorder="1" applyAlignment="1">
      <alignment vertical="center"/>
    </xf>
    <xf numFmtId="49" fontId="13" fillId="0" borderId="17" xfId="0" applyNumberFormat="1" applyFont="1" applyBorder="1" applyAlignment="1">
      <alignment vertical="center"/>
    </xf>
    <xf numFmtId="49" fontId="28" fillId="0" borderId="17" xfId="0" applyNumberFormat="1" applyFont="1" applyBorder="1" applyAlignment="1">
      <alignment vertical="center"/>
    </xf>
    <xf numFmtId="49" fontId="28" fillId="0" borderId="17" xfId="0" applyNumberFormat="1" applyFont="1" applyBorder="1" applyAlignment="1">
      <alignment horizontal="left" vertical="center"/>
    </xf>
    <xf numFmtId="49" fontId="13" fillId="0" borderId="17" xfId="0" applyNumberFormat="1" applyFont="1" applyBorder="1" applyAlignment="1">
      <alignment horizontal="left" vertical="center"/>
    </xf>
    <xf numFmtId="49" fontId="13" fillId="0" borderId="26" xfId="0" applyNumberFormat="1" applyFont="1" applyBorder="1" applyAlignment="1">
      <alignment horizontal="left" vertical="center"/>
    </xf>
    <xf numFmtId="49" fontId="8" fillId="33" borderId="25" xfId="0" applyNumberFormat="1" applyFont="1" applyFill="1" applyBorder="1" applyAlignment="1">
      <alignment horizontal="center" wrapText="1"/>
    </xf>
    <xf numFmtId="49" fontId="8" fillId="33" borderId="32" xfId="0" applyNumberFormat="1" applyFont="1" applyFill="1" applyBorder="1" applyAlignment="1">
      <alignment horizontal="center" wrapText="1"/>
    </xf>
    <xf numFmtId="49" fontId="8" fillId="33" borderId="26" xfId="0" applyNumberFormat="1" applyFont="1" applyFill="1" applyBorder="1" applyAlignment="1">
      <alignment horizontal="center" wrapText="1"/>
    </xf>
    <xf numFmtId="0" fontId="8" fillId="33" borderId="32" xfId="0" applyFont="1" applyFill="1" applyBorder="1" applyAlignment="1">
      <alignment horizontal="center" wrapText="1"/>
    </xf>
    <xf numFmtId="49" fontId="8" fillId="36" borderId="32" xfId="0" applyNumberFormat="1" applyFont="1" applyFill="1" applyBorder="1" applyAlignment="1">
      <alignment horizontal="center" wrapText="1"/>
    </xf>
    <xf numFmtId="0" fontId="30" fillId="0" borderId="22" xfId="0" applyFont="1" applyBorder="1" applyAlignment="1">
      <alignment horizontal="center" vertical="center"/>
    </xf>
    <xf numFmtId="14" fontId="0" fillId="0" borderId="28" xfId="0" applyNumberFormat="1"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30"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0" fontId="32" fillId="0" borderId="0" xfId="0" applyFont="1" applyAlignment="1">
      <alignment horizontal="center" vertical="center"/>
    </xf>
    <xf numFmtId="49" fontId="15" fillId="33" borderId="0" xfId="0" applyNumberFormat="1" applyFont="1" applyFill="1" applyAlignment="1">
      <alignment horizontal="right" vertical="center"/>
    </xf>
    <xf numFmtId="49" fontId="9" fillId="33" borderId="30" xfId="0" applyNumberFormat="1" applyFont="1" applyFill="1" applyBorder="1" applyAlignment="1">
      <alignment horizontal="left" vertical="center"/>
    </xf>
    <xf numFmtId="0" fontId="0" fillId="37" borderId="20" xfId="0" applyFill="1" applyBorder="1" applyAlignment="1">
      <alignment horizontal="center" vertical="center"/>
    </xf>
    <xf numFmtId="49" fontId="24" fillId="0" borderId="17" xfId="0" applyNumberFormat="1" applyFont="1" applyBorder="1" applyAlignment="1">
      <alignment horizontal="left" vertical="center"/>
    </xf>
    <xf numFmtId="49" fontId="17" fillId="0" borderId="31" xfId="0" applyNumberFormat="1" applyFont="1" applyBorder="1" applyAlignment="1">
      <alignment horizontal="left" vertical="center"/>
    </xf>
    <xf numFmtId="0" fontId="33" fillId="38" borderId="26" xfId="0" applyFont="1" applyFill="1" applyBorder="1" applyAlignment="1">
      <alignment horizontal="right" vertical="center"/>
    </xf>
    <xf numFmtId="0" fontId="0" fillId="33" borderId="23"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0" fontId="26" fillId="0" borderId="0" xfId="0" applyFont="1" applyAlignment="1">
      <alignment vertical="top"/>
    </xf>
    <xf numFmtId="0" fontId="10" fillId="0" borderId="0" xfId="0" applyFont="1" applyAlignment="1">
      <alignment vertical="top"/>
    </xf>
    <xf numFmtId="49" fontId="12" fillId="0" borderId="0" xfId="0" applyNumberFormat="1" applyFont="1" applyAlignment="1">
      <alignment/>
    </xf>
    <xf numFmtId="0" fontId="32" fillId="0" borderId="0" xfId="0" applyFont="1" applyAlignment="1">
      <alignment vertical="center"/>
    </xf>
    <xf numFmtId="49" fontId="27" fillId="33" borderId="0" xfId="0" applyNumberFormat="1" applyFont="1" applyFill="1" applyAlignment="1">
      <alignment vertical="center"/>
    </xf>
    <xf numFmtId="0" fontId="16" fillId="0" borderId="17" xfId="0" applyFont="1" applyBorder="1" applyAlignment="1">
      <alignment vertical="center"/>
    </xf>
    <xf numFmtId="49" fontId="16" fillId="0" borderId="17" xfId="0" applyNumberFormat="1" applyFont="1" applyBorder="1" applyAlignment="1">
      <alignment vertical="center"/>
    </xf>
    <xf numFmtId="49" fontId="37"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49" fontId="8" fillId="33" borderId="0" xfId="0" applyNumberFormat="1" applyFont="1" applyFill="1" applyAlignment="1">
      <alignment horizontal="right" vertical="center"/>
    </xf>
    <xf numFmtId="49" fontId="0" fillId="0" borderId="0" xfId="0" applyNumberFormat="1"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39" borderId="18" xfId="0" applyFont="1" applyFill="1" applyBorder="1" applyAlignment="1">
      <alignment horizontal="center" vertical="center"/>
    </xf>
    <xf numFmtId="0" fontId="38" fillId="0" borderId="18" xfId="0" applyFont="1" applyBorder="1" applyAlignment="1">
      <alignment vertical="center"/>
    </xf>
    <xf numFmtId="0" fontId="39" fillId="0" borderId="0" xfId="0" applyFont="1" applyAlignment="1">
      <alignment vertical="center"/>
    </xf>
    <xf numFmtId="0" fontId="42" fillId="0" borderId="0" xfId="0" applyFont="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21" xfId="0" applyFont="1" applyBorder="1" applyAlignment="1">
      <alignment vertical="center"/>
    </xf>
    <xf numFmtId="0" fontId="39" fillId="0" borderId="0" xfId="0" applyFont="1" applyAlignment="1">
      <alignment horizontal="center" vertical="center"/>
    </xf>
    <xf numFmtId="0" fontId="35" fillId="0" borderId="0" xfId="0" applyFont="1" applyAlignment="1">
      <alignment horizontal="right" vertical="center"/>
    </xf>
    <xf numFmtId="0" fontId="0" fillId="0" borderId="24" xfId="0" applyFont="1" applyBorder="1" applyAlignment="1">
      <alignment vertical="center"/>
    </xf>
    <xf numFmtId="0" fontId="39" fillId="0" borderId="18" xfId="0" applyFont="1" applyBorder="1" applyAlignment="1">
      <alignment vertical="center"/>
    </xf>
    <xf numFmtId="0" fontId="40" fillId="0" borderId="0" xfId="0" applyFont="1" applyAlignment="1">
      <alignment horizontal="center" vertical="center"/>
    </xf>
    <xf numFmtId="0" fontId="43" fillId="40" borderId="33" xfId="0" applyFont="1" applyFill="1" applyBorder="1" applyAlignment="1">
      <alignment horizontal="right" vertical="center"/>
    </xf>
    <xf numFmtId="0" fontId="0" fillId="0" borderId="27" xfId="0" applyFont="1" applyBorder="1" applyAlignment="1">
      <alignment vertical="center"/>
    </xf>
    <xf numFmtId="0" fontId="38" fillId="0" borderId="0" xfId="0" applyFont="1" applyAlignment="1">
      <alignment vertical="center"/>
    </xf>
    <xf numFmtId="49" fontId="39" fillId="0" borderId="0" xfId="0" applyNumberFormat="1" applyFont="1" applyAlignment="1">
      <alignment vertical="center"/>
    </xf>
    <xf numFmtId="0" fontId="39" fillId="0" borderId="0" xfId="0" applyFont="1" applyAlignment="1">
      <alignment horizontal="left" vertical="center"/>
    </xf>
    <xf numFmtId="49" fontId="44" fillId="37" borderId="0" xfId="0" applyNumberFormat="1" applyFont="1" applyFill="1" applyAlignment="1">
      <alignment vertical="center"/>
    </xf>
    <xf numFmtId="49" fontId="45" fillId="37" borderId="0" xfId="0" applyNumberFormat="1" applyFont="1" applyFill="1" applyAlignment="1">
      <alignment vertical="center"/>
    </xf>
    <xf numFmtId="0" fontId="0" fillId="37" borderId="0" xfId="0" applyFill="1" applyAlignment="1">
      <alignment vertical="center"/>
    </xf>
    <xf numFmtId="0" fontId="20" fillId="33" borderId="14" xfId="0" applyFont="1" applyFill="1" applyBorder="1" applyAlignment="1">
      <alignment vertical="center"/>
    </xf>
    <xf numFmtId="0" fontId="20" fillId="33" borderId="34" xfId="0" applyFont="1" applyFill="1" applyBorder="1" applyAlignment="1">
      <alignment vertical="center"/>
    </xf>
    <xf numFmtId="0" fontId="20" fillId="33" borderId="35" xfId="0" applyFont="1" applyFill="1" applyBorder="1" applyAlignment="1">
      <alignment vertical="center"/>
    </xf>
    <xf numFmtId="49" fontId="21" fillId="33" borderId="34" xfId="0" applyNumberFormat="1" applyFont="1" applyFill="1" applyBorder="1" applyAlignment="1">
      <alignment horizontal="center" vertical="center"/>
    </xf>
    <xf numFmtId="49" fontId="21" fillId="33" borderId="34" xfId="0" applyNumberFormat="1" applyFont="1" applyFill="1" applyBorder="1" applyAlignment="1">
      <alignment vertical="center"/>
    </xf>
    <xf numFmtId="49" fontId="27" fillId="33" borderId="34"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7" fillId="37" borderId="15"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33" xfId="0" applyNumberFormat="1" applyFont="1" applyBorder="1" applyAlignment="1">
      <alignment horizontal="right" vertical="center"/>
    </xf>
    <xf numFmtId="49" fontId="8" fillId="0" borderId="0" xfId="0" applyNumberFormat="1" applyFont="1" applyAlignment="1">
      <alignment horizontal="center" vertical="center"/>
    </xf>
    <xf numFmtId="49" fontId="35" fillId="0" borderId="0" xfId="0" applyNumberFormat="1" applyFont="1" applyAlignment="1">
      <alignment vertical="center"/>
    </xf>
    <xf numFmtId="49" fontId="35" fillId="0" borderId="33" xfId="0" applyNumberFormat="1" applyFont="1" applyBorder="1" applyAlignment="1">
      <alignment vertical="center"/>
    </xf>
    <xf numFmtId="49" fontId="20" fillId="33" borderId="37" xfId="0" applyNumberFormat="1" applyFont="1" applyFill="1" applyBorder="1" applyAlignment="1">
      <alignment vertical="center"/>
    </xf>
    <xf numFmtId="49" fontId="20" fillId="33" borderId="38" xfId="0" applyNumberFormat="1" applyFont="1" applyFill="1" applyBorder="1" applyAlignment="1">
      <alignment vertical="center"/>
    </xf>
    <xf numFmtId="49" fontId="35" fillId="33" borderId="33" xfId="0" applyNumberFormat="1" applyFont="1" applyFill="1" applyBorder="1" applyAlignment="1">
      <alignment vertical="center"/>
    </xf>
    <xf numFmtId="49" fontId="35" fillId="0" borderId="18" xfId="0" applyNumberFormat="1" applyFont="1" applyBorder="1" applyAlignment="1">
      <alignment vertical="center"/>
    </xf>
    <xf numFmtId="49" fontId="8" fillId="0" borderId="18" xfId="0" applyNumberFormat="1" applyFont="1" applyBorder="1" applyAlignment="1">
      <alignment vertical="center"/>
    </xf>
    <xf numFmtId="49" fontId="35" fillId="0" borderId="28" xfId="0" applyNumberFormat="1" applyFont="1" applyBorder="1" applyAlignment="1">
      <alignment vertical="center"/>
    </xf>
    <xf numFmtId="49" fontId="8" fillId="0" borderId="39" xfId="0" applyNumberFormat="1" applyFont="1" applyBorder="1" applyAlignment="1">
      <alignment vertical="center"/>
    </xf>
    <xf numFmtId="49" fontId="8" fillId="0" borderId="28" xfId="0" applyNumberFormat="1" applyFont="1" applyBorder="1" applyAlignment="1">
      <alignment horizontal="right" vertical="center"/>
    </xf>
    <xf numFmtId="0" fontId="8" fillId="33" borderId="36" xfId="0" applyFont="1" applyFill="1" applyBorder="1" applyAlignment="1">
      <alignment vertical="center"/>
    </xf>
    <xf numFmtId="49" fontId="8" fillId="33" borderId="33" xfId="0" applyNumberFormat="1" applyFont="1" applyFill="1" applyBorder="1" applyAlignment="1">
      <alignment horizontal="right" vertical="center"/>
    </xf>
    <xf numFmtId="49" fontId="8" fillId="0" borderId="18" xfId="0" applyNumberFormat="1" applyFont="1" applyBorder="1" applyAlignment="1">
      <alignment horizontal="center" vertical="center"/>
    </xf>
    <xf numFmtId="0" fontId="8" fillId="37" borderId="18" xfId="0" applyFont="1" applyFill="1" applyBorder="1" applyAlignment="1">
      <alignment vertical="center"/>
    </xf>
    <xf numFmtId="0" fontId="39" fillId="33" borderId="0" xfId="0" applyFont="1" applyFill="1" applyAlignment="1">
      <alignment horizontal="center" vertical="center"/>
    </xf>
    <xf numFmtId="49" fontId="21" fillId="33" borderId="15" xfId="0" applyNumberFormat="1" applyFont="1" applyFill="1" applyBorder="1" applyAlignment="1">
      <alignment vertical="center"/>
    </xf>
    <xf numFmtId="49" fontId="17" fillId="0" borderId="13" xfId="0" applyNumberFormat="1" applyFont="1" applyBorder="1" applyAlignment="1">
      <alignment horizontal="left" vertical="center"/>
    </xf>
    <xf numFmtId="49" fontId="9" fillId="37" borderId="13" xfId="0" applyNumberFormat="1" applyFont="1" applyFill="1" applyBorder="1" applyAlignment="1">
      <alignment horizontal="left" vertical="center"/>
    </xf>
    <xf numFmtId="0" fontId="8" fillId="33" borderId="26" xfId="0" applyFont="1" applyFill="1" applyBorder="1" applyAlignment="1">
      <alignment horizontal="center" wrapText="1"/>
    </xf>
    <xf numFmtId="0" fontId="47" fillId="0" borderId="0" xfId="0" applyFont="1" applyAlignment="1">
      <alignment vertical="center"/>
    </xf>
    <xf numFmtId="0" fontId="13" fillId="0" borderId="0" xfId="0" applyNumberFormat="1" applyFont="1" applyAlignment="1">
      <alignment/>
    </xf>
    <xf numFmtId="49" fontId="15" fillId="33" borderId="40" xfId="0" applyNumberFormat="1" applyFont="1" applyFill="1" applyBorder="1" applyAlignment="1">
      <alignment horizontal="left" vertical="center"/>
    </xf>
    <xf numFmtId="49" fontId="17" fillId="0" borderId="20" xfId="0" applyNumberFormat="1" applyFont="1" applyBorder="1" applyAlignment="1">
      <alignment horizontal="left" vertical="center"/>
    </xf>
    <xf numFmtId="49" fontId="20" fillId="33" borderId="20" xfId="0" applyNumberFormat="1" applyFont="1" applyFill="1" applyBorder="1" applyAlignment="1">
      <alignment horizontal="left" vertical="center"/>
    </xf>
    <xf numFmtId="49" fontId="20" fillId="0" borderId="0" xfId="0" applyNumberFormat="1" applyFont="1" applyAlignment="1">
      <alignment horizontal="left" vertical="center"/>
    </xf>
    <xf numFmtId="49" fontId="9" fillId="37" borderId="20" xfId="0" applyNumberFormat="1" applyFont="1" applyFill="1" applyBorder="1" applyAlignment="1">
      <alignment horizontal="left" vertical="center"/>
    </xf>
    <xf numFmtId="49" fontId="29" fillId="33" borderId="26" xfId="0" applyNumberFormat="1" applyFont="1" applyFill="1" applyBorder="1" applyAlignment="1">
      <alignment horizontal="center" wrapText="1"/>
    </xf>
    <xf numFmtId="0" fontId="30" fillId="0" borderId="1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14" fontId="0" fillId="0" borderId="41" xfId="0" applyNumberFormat="1"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20" xfId="0" applyFont="1" applyBorder="1" applyAlignment="1">
      <alignment horizontal="center" vertical="center"/>
    </xf>
    <xf numFmtId="0" fontId="0" fillId="33" borderId="28" xfId="0" applyFont="1" applyFill="1" applyBorder="1" applyAlignment="1">
      <alignment horizontal="center" vertical="center"/>
    </xf>
    <xf numFmtId="0" fontId="0" fillId="33" borderId="22" xfId="0" applyFont="1" applyFill="1" applyBorder="1" applyAlignment="1">
      <alignment horizontal="center" vertical="center"/>
    </xf>
    <xf numFmtId="0" fontId="7" fillId="37"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33" borderId="29" xfId="0" applyNumberFormat="1" applyFont="1" applyFill="1" applyBorder="1" applyAlignment="1">
      <alignment horizontal="left" vertical="center"/>
    </xf>
    <xf numFmtId="0" fontId="0" fillId="33" borderId="40" xfId="0" applyFill="1" applyBorder="1" applyAlignment="1">
      <alignment vertical="center"/>
    </xf>
    <xf numFmtId="0" fontId="0" fillId="37" borderId="0" xfId="0" applyFill="1" applyAlignment="1">
      <alignment horizontal="center" vertical="center"/>
    </xf>
    <xf numFmtId="0" fontId="13" fillId="0" borderId="0" xfId="0" applyFont="1" applyAlignment="1">
      <alignment/>
    </xf>
    <xf numFmtId="49" fontId="13" fillId="33" borderId="19" xfId="0" applyNumberFormat="1" applyFont="1" applyFill="1" applyBorder="1" applyAlignment="1">
      <alignment horizontal="center" wrapText="1"/>
    </xf>
    <xf numFmtId="49" fontId="13" fillId="33" borderId="0" xfId="0" applyNumberFormat="1" applyFont="1" applyFill="1" applyAlignment="1">
      <alignment horizontal="centerContinuous" wrapText="1"/>
    </xf>
    <xf numFmtId="0" fontId="8" fillId="36" borderId="32" xfId="0" applyFont="1" applyFill="1" applyBorder="1" applyAlignment="1">
      <alignment horizontal="center" wrapText="1"/>
    </xf>
    <xf numFmtId="1" fontId="0" fillId="0" borderId="28" xfId="0" applyNumberFormat="1" applyFont="1" applyBorder="1" applyAlignment="1">
      <alignment horizontal="center" vertical="center"/>
    </xf>
    <xf numFmtId="15" fontId="0" fillId="0" borderId="28" xfId="0" applyNumberFormat="1" applyFont="1" applyBorder="1" applyAlignment="1">
      <alignment horizontal="left" vertical="center"/>
    </xf>
    <xf numFmtId="0" fontId="0" fillId="0" borderId="28" xfId="0" applyFont="1" applyBorder="1" applyAlignment="1">
      <alignment horizontal="left" vertical="center"/>
    </xf>
    <xf numFmtId="188" fontId="0" fillId="0" borderId="28" xfId="0" applyNumberFormat="1" applyFont="1" applyBorder="1" applyAlignment="1">
      <alignment horizontal="center" vertical="center"/>
    </xf>
    <xf numFmtId="0" fontId="0" fillId="0" borderId="23" xfId="0" applyFont="1" applyBorder="1" applyAlignment="1">
      <alignment horizontal="center" vertical="center" wrapText="1"/>
    </xf>
    <xf numFmtId="0" fontId="30" fillId="0" borderId="0" xfId="0" applyFont="1" applyAlignment="1">
      <alignment horizontal="left"/>
    </xf>
    <xf numFmtId="0" fontId="13" fillId="0" borderId="0" xfId="0" applyFont="1" applyAlignment="1">
      <alignment horizontal="left"/>
    </xf>
    <xf numFmtId="0" fontId="27" fillId="33" borderId="0" xfId="0" applyFont="1" applyFill="1" applyAlignment="1">
      <alignment vertical="center"/>
    </xf>
    <xf numFmtId="0" fontId="0" fillId="0" borderId="17" xfId="0" applyFont="1" applyBorder="1" applyAlignment="1">
      <alignment vertical="center"/>
    </xf>
    <xf numFmtId="0" fontId="37" fillId="0" borderId="17" xfId="0" applyFont="1" applyBorder="1" applyAlignment="1">
      <alignment vertical="center"/>
    </xf>
    <xf numFmtId="0" fontId="8" fillId="33" borderId="0" xfId="0" applyFont="1" applyFill="1" applyAlignment="1">
      <alignment horizontal="right" vertical="center"/>
    </xf>
    <xf numFmtId="0" fontId="35" fillId="33" borderId="0" xfId="0" applyFont="1" applyFill="1" applyAlignment="1">
      <alignment horizontal="center" vertical="center"/>
    </xf>
    <xf numFmtId="0" fontId="35" fillId="33" borderId="0" xfId="0" applyFont="1" applyFill="1" applyAlignment="1">
      <alignment vertical="center"/>
    </xf>
    <xf numFmtId="0" fontId="9" fillId="33" borderId="0" xfId="0" applyFont="1" applyFill="1" applyAlignment="1">
      <alignment horizontal="right" vertical="center"/>
    </xf>
    <xf numFmtId="0" fontId="38" fillId="33" borderId="0" xfId="0" applyFont="1" applyFill="1" applyAlignment="1">
      <alignment horizontal="center" vertical="center"/>
    </xf>
    <xf numFmtId="0" fontId="13" fillId="0" borderId="18" xfId="0" applyFont="1" applyBorder="1" applyAlignment="1">
      <alignment vertical="center"/>
    </xf>
    <xf numFmtId="0" fontId="42" fillId="0" borderId="18" xfId="0" applyFont="1" applyBorder="1" applyAlignment="1">
      <alignment horizontal="center" vertical="center"/>
    </xf>
    <xf numFmtId="0" fontId="39" fillId="0" borderId="0" xfId="0" applyFont="1" applyAlignment="1">
      <alignment horizontal="center" vertical="center"/>
    </xf>
    <xf numFmtId="0" fontId="46" fillId="0" borderId="28" xfId="0" applyFont="1" applyBorder="1" applyAlignment="1">
      <alignment horizontal="right" vertical="center"/>
    </xf>
    <xf numFmtId="0" fontId="48" fillId="0" borderId="33"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horizontal="left" vertical="center"/>
    </xf>
    <xf numFmtId="0" fontId="41" fillId="0" borderId="18" xfId="0" applyFont="1" applyBorder="1" applyAlignment="1">
      <alignment horizontal="left" vertical="center"/>
    </xf>
    <xf numFmtId="0" fontId="46" fillId="0" borderId="18" xfId="0" applyFont="1" applyBorder="1" applyAlignment="1">
      <alignment horizontal="right" vertical="center"/>
    </xf>
    <xf numFmtId="0" fontId="0" fillId="0" borderId="18" xfId="0" applyFont="1" applyBorder="1" applyAlignment="1">
      <alignment vertical="center"/>
    </xf>
    <xf numFmtId="0" fontId="42" fillId="0" borderId="28" xfId="0" applyFont="1" applyBorder="1" applyAlignment="1">
      <alignment horizontal="center" vertical="center"/>
    </xf>
    <xf numFmtId="0" fontId="42" fillId="0" borderId="33" xfId="0" applyFont="1" applyBorder="1" applyAlignment="1">
      <alignment vertical="center"/>
    </xf>
    <xf numFmtId="0" fontId="46" fillId="0" borderId="0" xfId="0" applyFont="1" applyAlignment="1">
      <alignment horizontal="right" vertical="center"/>
    </xf>
    <xf numFmtId="0" fontId="42" fillId="0" borderId="0" xfId="0" applyFont="1" applyAlignment="1">
      <alignment horizontal="center" vertical="center"/>
    </xf>
    <xf numFmtId="0" fontId="39" fillId="33" borderId="0" xfId="0" applyFont="1" applyFill="1" applyAlignment="1">
      <alignment horizontal="center" vertical="center"/>
    </xf>
    <xf numFmtId="0" fontId="42" fillId="0" borderId="33" xfId="0" applyFont="1" applyBorder="1" applyAlignment="1">
      <alignment horizontal="left" vertical="center"/>
    </xf>
    <xf numFmtId="0" fontId="46" fillId="0" borderId="33" xfId="0" applyFont="1" applyBorder="1" applyAlignment="1">
      <alignment horizontal="right" vertical="center"/>
    </xf>
    <xf numFmtId="0" fontId="42" fillId="37" borderId="0" xfId="0" applyFont="1" applyFill="1" applyAlignment="1">
      <alignment horizontal="right" vertical="center"/>
    </xf>
    <xf numFmtId="0" fontId="42" fillId="37" borderId="18" xfId="0" applyFont="1" applyFill="1" applyBorder="1" applyAlignment="1">
      <alignment horizontal="right" vertical="center"/>
    </xf>
    <xf numFmtId="0" fontId="46" fillId="37" borderId="0" xfId="0" applyFont="1" applyFill="1" applyAlignment="1">
      <alignment horizontal="right" vertical="center"/>
    </xf>
    <xf numFmtId="0" fontId="38" fillId="33" borderId="0" xfId="0" applyFont="1" applyFill="1" applyAlignment="1">
      <alignment horizontal="center" vertical="center"/>
    </xf>
    <xf numFmtId="0" fontId="13" fillId="0" borderId="0" xfId="0" applyFont="1" applyAlignment="1">
      <alignment vertical="center"/>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1" fontId="39" fillId="37" borderId="0" xfId="0" applyNumberFormat="1" applyFont="1" applyFill="1" applyAlignment="1">
      <alignment horizontal="center" vertical="center"/>
    </xf>
    <xf numFmtId="49" fontId="42" fillId="0" borderId="0" xfId="0" applyNumberFormat="1" applyFont="1" applyAlignment="1">
      <alignment horizontal="center" vertical="center"/>
    </xf>
    <xf numFmtId="49" fontId="0" fillId="0" borderId="0" xfId="0" applyNumberFormat="1" applyAlignment="1">
      <alignment vertical="center"/>
    </xf>
    <xf numFmtId="49" fontId="29" fillId="37" borderId="33" xfId="0" applyNumberFormat="1" applyFont="1" applyFill="1" applyBorder="1" applyAlignment="1">
      <alignment vertical="center"/>
    </xf>
    <xf numFmtId="49" fontId="29" fillId="0" borderId="0" xfId="0" applyNumberFormat="1" applyFont="1" applyAlignment="1">
      <alignment vertical="center"/>
    </xf>
    <xf numFmtId="49" fontId="8" fillId="37" borderId="18" xfId="0" applyNumberFormat="1" applyFont="1" applyFill="1" applyBorder="1" applyAlignment="1">
      <alignment vertical="center"/>
    </xf>
    <xf numFmtId="49" fontId="29" fillId="37" borderId="28" xfId="0" applyNumberFormat="1" applyFont="1" applyFill="1" applyBorder="1" applyAlignment="1">
      <alignment vertical="center"/>
    </xf>
    <xf numFmtId="49" fontId="29" fillId="0" borderId="18" xfId="0" applyNumberFormat="1" applyFont="1" applyBorder="1" applyAlignment="1">
      <alignment vertical="center"/>
    </xf>
    <xf numFmtId="0" fontId="49" fillId="38" borderId="28" xfId="0" applyFont="1" applyFill="1" applyBorder="1" applyAlignment="1">
      <alignment vertical="center"/>
    </xf>
    <xf numFmtId="49" fontId="8" fillId="33" borderId="18" xfId="0" applyNumberFormat="1" applyFont="1" applyFill="1" applyBorder="1" applyAlignment="1">
      <alignment vertical="center"/>
    </xf>
    <xf numFmtId="0" fontId="20" fillId="33" borderId="36" xfId="0" applyFont="1" applyFill="1" applyBorder="1" applyAlignment="1">
      <alignment vertical="center"/>
    </xf>
    <xf numFmtId="49" fontId="8" fillId="33" borderId="36" xfId="0" applyNumberFormat="1" applyFont="1" applyFill="1" applyBorder="1" applyAlignment="1">
      <alignment vertical="center"/>
    </xf>
    <xf numFmtId="49" fontId="8" fillId="33" borderId="39" xfId="0" applyNumberFormat="1" applyFont="1" applyFill="1" applyBorder="1" applyAlignment="1">
      <alignment vertical="center"/>
    </xf>
    <xf numFmtId="0" fontId="50" fillId="33" borderId="0" xfId="0" applyFont="1" applyFill="1" applyAlignment="1">
      <alignment vertical="center"/>
    </xf>
    <xf numFmtId="0" fontId="16" fillId="33" borderId="0" xfId="0" applyFont="1" applyFill="1" applyBorder="1" applyAlignment="1">
      <alignment vertical="center"/>
    </xf>
    <xf numFmtId="0" fontId="25" fillId="33" borderId="0" xfId="0" applyFont="1" applyFill="1" applyAlignment="1">
      <alignment/>
    </xf>
    <xf numFmtId="0" fontId="23" fillId="33" borderId="43" xfId="0" applyFont="1" applyFill="1" applyBorder="1" applyAlignment="1">
      <alignment horizontal="left" vertical="center"/>
    </xf>
    <xf numFmtId="0" fontId="24" fillId="33" borderId="44" xfId="0" applyFont="1" applyFill="1" applyBorder="1" applyAlignment="1">
      <alignment horizontal="left" vertical="center"/>
    </xf>
    <xf numFmtId="0" fontId="8" fillId="33" borderId="33" xfId="0" applyFont="1" applyFill="1" applyBorder="1" applyAlignment="1">
      <alignment horizontal="right" vertical="center"/>
    </xf>
    <xf numFmtId="0" fontId="8" fillId="33" borderId="28" xfId="0" applyFont="1" applyFill="1" applyBorder="1" applyAlignment="1">
      <alignment horizontal="right" vertical="center"/>
    </xf>
    <xf numFmtId="49" fontId="8" fillId="33" borderId="37" xfId="0" applyNumberFormat="1" applyFont="1" applyFill="1" applyBorder="1" applyAlignment="1">
      <alignment vertical="center"/>
    </xf>
    <xf numFmtId="49" fontId="8" fillId="33" borderId="38" xfId="0" applyNumberFormat="1" applyFont="1" applyFill="1" applyBorder="1" applyAlignment="1">
      <alignment vertical="center"/>
    </xf>
    <xf numFmtId="49" fontId="8" fillId="33" borderId="45" xfId="0" applyNumberFormat="1" applyFont="1" applyFill="1" applyBorder="1" applyAlignment="1">
      <alignment horizontal="right" vertical="center"/>
    </xf>
    <xf numFmtId="0" fontId="20" fillId="33" borderId="0" xfId="0" applyFont="1" applyFill="1" applyBorder="1" applyAlignment="1">
      <alignment vertical="center"/>
    </xf>
    <xf numFmtId="0" fontId="20" fillId="33" borderId="46" xfId="0" applyFont="1" applyFill="1" applyBorder="1" applyAlignment="1">
      <alignment vertical="center"/>
    </xf>
    <xf numFmtId="49" fontId="51" fillId="0" borderId="0" xfId="0" applyNumberFormat="1" applyFont="1" applyAlignment="1">
      <alignment horizontal="center"/>
    </xf>
    <xf numFmtId="49" fontId="18" fillId="0" borderId="0" xfId="0" applyNumberFormat="1" applyFont="1" applyAlignment="1">
      <alignment horizontal="center"/>
    </xf>
    <xf numFmtId="0" fontId="39" fillId="0" borderId="18" xfId="0" applyFont="1" applyBorder="1" applyAlignment="1">
      <alignment horizontal="center" vertical="center"/>
    </xf>
    <xf numFmtId="49" fontId="10" fillId="0" borderId="0" xfId="0" applyNumberFormat="1" applyFont="1" applyFill="1" applyAlignment="1">
      <alignment vertical="top"/>
    </xf>
    <xf numFmtId="0" fontId="8" fillId="33" borderId="47" xfId="0" applyFont="1" applyFill="1" applyBorder="1" applyAlignment="1">
      <alignment horizontal="center" wrapText="1"/>
    </xf>
    <xf numFmtId="49" fontId="13" fillId="33" borderId="40" xfId="0" applyNumberFormat="1" applyFont="1" applyFill="1" applyBorder="1" applyAlignment="1">
      <alignment horizontal="centerContinuous" wrapText="1"/>
    </xf>
    <xf numFmtId="0" fontId="0" fillId="33" borderId="23" xfId="0" applyNumberFormat="1" applyFont="1" applyFill="1" applyBorder="1" applyAlignment="1">
      <alignment horizontal="center" vertical="center"/>
    </xf>
    <xf numFmtId="0" fontId="52" fillId="33" borderId="0" xfId="61" applyFont="1" applyFill="1" applyBorder="1" applyAlignment="1">
      <alignment/>
    </xf>
    <xf numFmtId="0" fontId="28" fillId="33" borderId="0" xfId="0" applyFont="1" applyFill="1" applyAlignment="1">
      <alignment horizontal="center" vertical="center" wrapText="1"/>
    </xf>
    <xf numFmtId="49" fontId="20" fillId="0" borderId="0" xfId="0" applyNumberFormat="1" applyFont="1" applyFill="1" applyAlignment="1">
      <alignment vertical="center"/>
    </xf>
    <xf numFmtId="49" fontId="21" fillId="0" borderId="0" xfId="0" applyNumberFormat="1" applyFont="1" applyFill="1" applyAlignment="1">
      <alignment horizontal="right" vertical="center"/>
    </xf>
    <xf numFmtId="49" fontId="16" fillId="0" borderId="17" xfId="0" applyNumberFormat="1" applyFont="1" applyFill="1" applyBorder="1" applyAlignment="1">
      <alignment vertical="center"/>
    </xf>
    <xf numFmtId="49" fontId="17" fillId="0" borderId="17" xfId="0" applyNumberFormat="1" applyFont="1" applyFill="1" applyBorder="1" applyAlignment="1">
      <alignment horizontal="right" vertical="center"/>
    </xf>
    <xf numFmtId="0" fontId="0" fillId="0" borderId="16" xfId="33" applyFont="1" applyFill="1" applyBorder="1" applyAlignment="1">
      <alignment vertical="center"/>
      <protection/>
    </xf>
    <xf numFmtId="0" fontId="0" fillId="0" borderId="16" xfId="33" applyFont="1" applyBorder="1" applyAlignment="1">
      <alignment vertical="center"/>
      <protection/>
    </xf>
    <xf numFmtId="0" fontId="0" fillId="0" borderId="16" xfId="33" applyFill="1" applyBorder="1">
      <alignment/>
      <protection/>
    </xf>
    <xf numFmtId="0" fontId="0" fillId="0" borderId="16" xfId="33" applyBorder="1">
      <alignment/>
      <protection/>
    </xf>
    <xf numFmtId="0" fontId="0" fillId="0" borderId="16" xfId="33" applyFont="1" applyBorder="1" applyAlignment="1">
      <alignment horizontal="center" vertical="center"/>
      <protection/>
    </xf>
    <xf numFmtId="14" fontId="0" fillId="0" borderId="16" xfId="33" applyNumberFormat="1" applyFont="1" applyBorder="1" applyAlignment="1">
      <alignment horizontal="center" vertical="center"/>
      <protection/>
    </xf>
    <xf numFmtId="0" fontId="0" fillId="0" borderId="16" xfId="33" applyBorder="1" applyAlignment="1">
      <alignment horizontal="center"/>
      <protection/>
    </xf>
    <xf numFmtId="15" fontId="0" fillId="0" borderId="16" xfId="33" applyNumberFormat="1" applyBorder="1" applyAlignment="1">
      <alignment horizontal="center"/>
      <protection/>
    </xf>
    <xf numFmtId="14" fontId="22" fillId="33" borderId="38" xfId="0" applyNumberFormat="1" applyFont="1" applyFill="1" applyBorder="1" applyAlignment="1">
      <alignment horizontal="left" vertical="center" wrapText="1"/>
    </xf>
    <xf numFmtId="14" fontId="16" fillId="0" borderId="17" xfId="0" applyNumberFormat="1" applyFont="1" applyBorder="1" applyAlignment="1">
      <alignment horizontal="left" vertical="center"/>
    </xf>
    <xf numFmtId="49" fontId="13" fillId="33" borderId="48" xfId="0" applyNumberFormat="1" applyFont="1" applyFill="1" applyBorder="1" applyAlignment="1">
      <alignment horizontal="center" wrapText="1"/>
    </xf>
    <xf numFmtId="49" fontId="13" fillId="33" borderId="30" xfId="0" applyNumberFormat="1" applyFont="1" applyFill="1" applyBorder="1" applyAlignment="1">
      <alignment horizontal="center" wrapText="1"/>
    </xf>
    <xf numFmtId="49" fontId="13" fillId="33" borderId="49" xfId="0" applyNumberFormat="1" applyFont="1" applyFill="1" applyBorder="1" applyAlignment="1">
      <alignment horizontal="center" wrapText="1"/>
    </xf>
    <xf numFmtId="49" fontId="13" fillId="33" borderId="50" xfId="0" applyNumberFormat="1" applyFont="1" applyFill="1" applyBorder="1" applyAlignment="1">
      <alignment horizontal="center" wrapText="1"/>
    </xf>
    <xf numFmtId="49" fontId="13" fillId="33" borderId="51" xfId="0" applyNumberFormat="1" applyFont="1" applyFill="1" applyBorder="1" applyAlignment="1">
      <alignment horizontal="center"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12">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If your tournament doesn't offer consolation draws, all sheets related to consolation events should be deleted.</a:t>
          </a:r>
        </a:p>
      </xdr:txBody>
    </xdr:sp>
    <xdr:clientData/>
  </xdr:twoCellAnchor>
  <xdr:twoCellAnchor editAs="oneCell">
    <xdr:from>
      <xdr:col>4</xdr:col>
      <xdr:colOff>695325</xdr:colOff>
      <xdr:row>0</xdr:row>
      <xdr:rowOff>19050</xdr:rowOff>
    </xdr:from>
    <xdr:to>
      <xdr:col>4</xdr:col>
      <xdr:colOff>1266825</xdr:colOff>
      <xdr:row>0</xdr:row>
      <xdr:rowOff>590550</xdr:rowOff>
    </xdr:to>
    <xdr:pic>
      <xdr:nvPicPr>
        <xdr:cNvPr id="3" name="Picture 13" descr="TEJT60bw"/>
        <xdr:cNvPicPr preferRelativeResize="1">
          <a:picLocks noChangeAspect="1"/>
        </xdr:cNvPicPr>
      </xdr:nvPicPr>
      <xdr:blipFill>
        <a:blip r:embed="rId1"/>
        <a:stretch>
          <a:fillRect/>
        </a:stretch>
      </xdr:blipFill>
      <xdr:spPr>
        <a:xfrm>
          <a:off x="5800725" y="19050"/>
          <a:ext cx="571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47625</xdr:rowOff>
    </xdr:from>
    <xdr:to>
      <xdr:col>1</xdr:col>
      <xdr:colOff>1485900</xdr:colOff>
      <xdr:row>2</xdr:row>
      <xdr:rowOff>123825</xdr:rowOff>
    </xdr:to>
    <xdr:pic>
      <xdr:nvPicPr>
        <xdr:cNvPr id="1" name="Picture 23" descr="TEJT60bw"/>
        <xdr:cNvPicPr preferRelativeResize="1">
          <a:picLocks noChangeAspect="1"/>
        </xdr:cNvPicPr>
      </xdr:nvPicPr>
      <xdr:blipFill>
        <a:blip r:embed="rId1"/>
        <a:stretch>
          <a:fillRect/>
        </a:stretch>
      </xdr:blipFill>
      <xdr:spPr>
        <a:xfrm>
          <a:off x="2771775" y="47625"/>
          <a:ext cx="5715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533400</xdr:colOff>
      <xdr:row>0</xdr:row>
      <xdr:rowOff>19050</xdr:rowOff>
    </xdr:from>
    <xdr:to>
      <xdr:col>11</xdr:col>
      <xdr:colOff>523875</xdr:colOff>
      <xdr:row>2</xdr:row>
      <xdr:rowOff>85725</xdr:rowOff>
    </xdr:to>
    <xdr:pic>
      <xdr:nvPicPr>
        <xdr:cNvPr id="1" name="Picture 4" descr="TEJT60bw"/>
        <xdr:cNvPicPr preferRelativeResize="1">
          <a:picLocks noChangeAspect="1"/>
        </xdr:cNvPicPr>
      </xdr:nvPicPr>
      <xdr:blipFill>
        <a:blip r:embed="rId1"/>
        <a:stretch>
          <a:fillRect/>
        </a:stretch>
      </xdr:blipFill>
      <xdr:spPr>
        <a:xfrm>
          <a:off x="8410575" y="19050"/>
          <a:ext cx="571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152400</xdr:colOff>
      <xdr:row>0</xdr:row>
      <xdr:rowOff>19050</xdr:rowOff>
    </xdr:from>
    <xdr:to>
      <xdr:col>21</xdr:col>
      <xdr:colOff>333375</xdr:colOff>
      <xdr:row>2</xdr:row>
      <xdr:rowOff>85725</xdr:rowOff>
    </xdr:to>
    <xdr:pic>
      <xdr:nvPicPr>
        <xdr:cNvPr id="1" name="Picture 5" descr="TEJT60bw"/>
        <xdr:cNvPicPr preferRelativeResize="1">
          <a:picLocks noChangeAspect="1"/>
        </xdr:cNvPicPr>
      </xdr:nvPicPr>
      <xdr:blipFill>
        <a:blip r:embed="rId1"/>
        <a:stretch>
          <a:fillRect/>
        </a:stretch>
      </xdr:blipFill>
      <xdr:spPr>
        <a:xfrm>
          <a:off x="8829675" y="19050"/>
          <a:ext cx="571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390525</xdr:colOff>
      <xdr:row>0</xdr:row>
      <xdr:rowOff>0</xdr:rowOff>
    </xdr:from>
    <xdr:to>
      <xdr:col>15</xdr:col>
      <xdr:colOff>0</xdr:colOff>
      <xdr:row>1</xdr:row>
      <xdr:rowOff>142875</xdr:rowOff>
    </xdr:to>
    <xdr:pic>
      <xdr:nvPicPr>
        <xdr:cNvPr id="1" name="2 - Εικόνα" descr="logo_kol.jpg"/>
        <xdr:cNvPicPr preferRelativeResize="1">
          <a:picLocks noChangeAspect="1"/>
        </xdr:cNvPicPr>
      </xdr:nvPicPr>
      <xdr:blipFill>
        <a:blip r:embed="rId1"/>
        <a:stretch>
          <a:fillRect/>
        </a:stretch>
      </xdr:blipFill>
      <xdr:spPr>
        <a:xfrm>
          <a:off x="5133975" y="0"/>
          <a:ext cx="4381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aniek@tenniseurop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I13" sqref="I13"/>
    </sheetView>
  </sheetViews>
  <sheetFormatPr defaultColWidth="9.140625" defaultRowHeight="12.75"/>
  <cols>
    <col min="1" max="4" width="19.140625" style="0" customWidth="1"/>
    <col min="5" max="5" width="19.140625" style="1" customWidth="1"/>
  </cols>
  <sheetData>
    <row r="1" spans="1:7" s="2" customFormat="1" ht="49.5" customHeight="1" thickBot="1">
      <c r="A1" s="303" t="s">
        <v>125</v>
      </c>
      <c r="B1" s="3"/>
      <c r="C1" s="3"/>
      <c r="D1" s="323" t="s">
        <v>125</v>
      </c>
      <c r="E1" s="4"/>
      <c r="F1" s="5"/>
      <c r="G1" s="5"/>
    </row>
    <row r="2" spans="1:7" s="6" customFormat="1" ht="36.75" customHeight="1" thickBot="1">
      <c r="A2" s="7" t="s">
        <v>0</v>
      </c>
      <c r="B2" s="8"/>
      <c r="C2" s="8"/>
      <c r="D2" s="8"/>
      <c r="E2" s="9"/>
      <c r="F2" s="10"/>
      <c r="G2" s="10"/>
    </row>
    <row r="3" spans="1:7" s="2" customFormat="1" ht="6" customHeight="1" thickBot="1">
      <c r="A3" s="12"/>
      <c r="B3" s="13"/>
      <c r="C3" s="13"/>
      <c r="D3" s="13"/>
      <c r="E3" s="14"/>
      <c r="F3" s="5"/>
      <c r="G3" s="5"/>
    </row>
    <row r="4" spans="1:7" s="2" customFormat="1" ht="20.25" customHeight="1" thickBot="1">
      <c r="A4" s="15" t="s">
        <v>1</v>
      </c>
      <c r="B4" s="16"/>
      <c r="C4" s="16"/>
      <c r="D4" s="16"/>
      <c r="E4" s="17"/>
      <c r="F4" s="5"/>
      <c r="G4" s="5"/>
    </row>
    <row r="5" spans="1:7" s="18" customFormat="1" ht="15" customHeight="1">
      <c r="A5" s="20" t="s">
        <v>2</v>
      </c>
      <c r="B5" s="21"/>
      <c r="C5" s="21"/>
      <c r="D5" s="21"/>
      <c r="E5" s="23"/>
      <c r="F5" s="24"/>
      <c r="G5" s="25"/>
    </row>
    <row r="6" spans="1:7" s="2" customFormat="1" ht="26.25">
      <c r="A6" s="26" t="s">
        <v>125</v>
      </c>
      <c r="B6" s="27"/>
      <c r="C6" s="28"/>
      <c r="D6" s="29"/>
      <c r="E6" s="30" t="s">
        <v>79</v>
      </c>
      <c r="F6" s="5"/>
      <c r="G6" s="5"/>
    </row>
    <row r="7" spans="1:7" s="18" customFormat="1" ht="15" customHeight="1">
      <c r="A7" s="20" t="s">
        <v>3</v>
      </c>
      <c r="B7" s="21"/>
      <c r="C7" s="21"/>
      <c r="D7" s="21"/>
      <c r="E7" s="23"/>
      <c r="F7" s="24"/>
      <c r="G7" s="25"/>
    </row>
    <row r="8" spans="1:7" s="2" customFormat="1" ht="16.5" customHeight="1">
      <c r="A8" s="31" t="s">
        <v>80</v>
      </c>
      <c r="B8" s="32"/>
      <c r="C8" s="33"/>
      <c r="D8" s="34"/>
      <c r="E8" s="35"/>
      <c r="F8" s="5"/>
      <c r="G8" s="5"/>
    </row>
    <row r="9" spans="1:7" s="2" customFormat="1" ht="15" customHeight="1">
      <c r="A9" s="20" t="s">
        <v>77</v>
      </c>
      <c r="B9" s="21"/>
      <c r="C9" s="21" t="s">
        <v>4</v>
      </c>
      <c r="D9" s="21" t="s">
        <v>62</v>
      </c>
      <c r="E9" s="36" t="s">
        <v>60</v>
      </c>
      <c r="F9" s="5"/>
      <c r="G9" s="5"/>
    </row>
    <row r="10" spans="1:7" s="2" customFormat="1" ht="12.75">
      <c r="A10" s="38" t="s">
        <v>126</v>
      </c>
      <c r="B10" s="39"/>
      <c r="C10" s="40" t="s">
        <v>127</v>
      </c>
      <c r="D10" s="41" t="s">
        <v>128</v>
      </c>
      <c r="E10" s="42" t="s">
        <v>129</v>
      </c>
      <c r="F10" s="5"/>
      <c r="G10" s="5"/>
    </row>
    <row r="11" spans="1:7" ht="12.75">
      <c r="A11" s="20"/>
      <c r="B11" s="21"/>
      <c r="C11" s="44"/>
      <c r="D11" s="44"/>
      <c r="E11" s="45"/>
      <c r="F11" s="46"/>
      <c r="G11" s="46"/>
    </row>
    <row r="12" spans="1:7" s="2" customFormat="1" ht="12.75">
      <c r="A12" s="304"/>
      <c r="B12" s="5"/>
      <c r="C12" s="48"/>
      <c r="D12" s="49"/>
      <c r="E12" s="50"/>
      <c r="F12" s="5"/>
      <c r="G12" s="5"/>
    </row>
    <row r="13" spans="1:7" ht="7.5" customHeight="1">
      <c r="A13" s="46"/>
      <c r="B13" s="46"/>
      <c r="C13" s="46"/>
      <c r="D13" s="46"/>
      <c r="E13" s="51"/>
      <c r="F13" s="46"/>
      <c r="G13" s="46"/>
    </row>
    <row r="14" spans="1:7" ht="107.25" customHeight="1">
      <c r="A14" s="46"/>
      <c r="B14" s="46"/>
      <c r="C14" s="46"/>
      <c r="D14" s="46"/>
      <c r="E14" s="51"/>
      <c r="F14" s="46"/>
      <c r="G14" s="46"/>
    </row>
    <row r="15" spans="1:7" ht="12.75">
      <c r="A15" s="44" t="s">
        <v>78</v>
      </c>
      <c r="B15" s="44"/>
      <c r="C15" s="44"/>
      <c r="D15" s="44"/>
      <c r="E15" s="51"/>
      <c r="F15" s="46"/>
      <c r="G15" s="46"/>
    </row>
    <row r="16" spans="1:7" ht="12.75">
      <c r="A16" s="305" t="s">
        <v>63</v>
      </c>
      <c r="B16" s="44"/>
      <c r="C16" s="44"/>
      <c r="D16" s="44"/>
      <c r="E16" s="52"/>
      <c r="F16" s="46"/>
      <c r="G16" s="46"/>
    </row>
    <row r="17" spans="1:7" ht="12.75" customHeight="1">
      <c r="A17" s="53" t="s">
        <v>5</v>
      </c>
      <c r="B17" s="322" t="s">
        <v>76</v>
      </c>
      <c r="C17" s="51"/>
      <c r="D17" s="51"/>
      <c r="E17" s="51"/>
      <c r="F17" s="46"/>
      <c r="G17" s="46"/>
    </row>
    <row r="18" spans="1:7" ht="12.75">
      <c r="A18" s="46"/>
      <c r="B18" s="46"/>
      <c r="C18" s="46"/>
      <c r="D18" s="46"/>
      <c r="E18" s="51"/>
      <c r="F18" s="46"/>
      <c r="G18" s="46"/>
    </row>
  </sheetData>
  <sheetProtection/>
  <hyperlinks>
    <hyperlink ref="B17" r:id="rId1" display="stephaniek@tenniseurope.org"/>
  </hyperlinks>
  <printOptions/>
  <pageMargins left="0.35" right="0.35" top="0.39" bottom="0.39" header="0" footer="0"/>
  <pageSetup horizontalDpi="360" verticalDpi="36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4" sqref="A4"/>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54" customWidth="1"/>
    <col min="15" max="15" width="8.57421875" style="0" customWidth="1"/>
    <col min="16" max="16" width="11.28125" style="0" hidden="1" customWidth="1"/>
  </cols>
  <sheetData>
    <row r="1" spans="1:14" ht="26.25">
      <c r="A1" s="55" t="str">
        <f>'Week SetUp'!$A$6</f>
        <v>ΚΟΛΟΚΟΤΡΩΝΕΙΑ</v>
      </c>
      <c r="B1" s="56"/>
      <c r="C1" s="56"/>
      <c r="D1" s="46"/>
      <c r="E1" s="46"/>
      <c r="F1" s="57"/>
      <c r="G1" s="46"/>
      <c r="H1" s="46"/>
      <c r="I1" s="46"/>
      <c r="J1" s="46"/>
      <c r="K1" s="46"/>
      <c r="L1" s="46"/>
      <c r="M1" s="46"/>
      <c r="N1" s="58"/>
    </row>
    <row r="2" spans="1:14" ht="12.75">
      <c r="A2" s="59" t="str">
        <f>'Week SetUp'!$A$8</f>
        <v>Tennis Europe Junior Tour</v>
      </c>
      <c r="B2" s="32"/>
      <c r="C2" s="32"/>
      <c r="D2" s="46"/>
      <c r="E2" s="46"/>
      <c r="F2" s="46"/>
      <c r="G2" s="46"/>
      <c r="H2" s="46"/>
      <c r="I2" s="46"/>
      <c r="J2" s="46"/>
      <c r="K2" s="46"/>
      <c r="L2" s="46"/>
      <c r="M2" s="46"/>
      <c r="N2" s="57"/>
    </row>
    <row r="3" spans="1:14" s="2" customFormat="1" ht="39.75" customHeight="1" thickBot="1">
      <c r="A3" s="60"/>
      <c r="B3" s="61" t="s">
        <v>6</v>
      </c>
      <c r="C3" s="62"/>
      <c r="D3" s="63"/>
      <c r="E3" s="63"/>
      <c r="F3" s="64"/>
      <c r="G3" s="63"/>
      <c r="H3" s="65"/>
      <c r="I3" s="64"/>
      <c r="J3" s="63"/>
      <c r="K3" s="63"/>
      <c r="L3" s="63"/>
      <c r="M3" s="63"/>
      <c r="N3" s="65"/>
    </row>
    <row r="4" spans="1:14" s="18" customFormat="1" ht="9.75">
      <c r="A4" s="64" t="s">
        <v>7</v>
      </c>
      <c r="B4" s="62" t="s">
        <v>4</v>
      </c>
      <c r="C4" s="66"/>
      <c r="D4" s="66"/>
      <c r="E4" s="66"/>
      <c r="F4" s="66"/>
      <c r="G4" s="66"/>
      <c r="H4" s="66"/>
      <c r="I4" s="66"/>
      <c r="J4" s="66"/>
      <c r="K4" s="66"/>
      <c r="L4" s="66"/>
      <c r="M4" s="66"/>
      <c r="N4" s="66"/>
    </row>
    <row r="5" spans="1:14" s="47" customFormat="1" ht="12.75" customHeight="1">
      <c r="A5" s="68" t="str">
        <f>'Week SetUp'!$A$10</f>
        <v>9-25/10</v>
      </c>
      <c r="B5" s="69" t="str">
        <f>'Week SetUp'!$C$10</f>
        <v>AEK TRIPOLIS</v>
      </c>
      <c r="C5" s="70"/>
      <c r="D5" s="70"/>
      <c r="E5" s="70"/>
      <c r="F5" s="70"/>
      <c r="G5" s="70"/>
      <c r="H5" s="70"/>
      <c r="I5" s="70"/>
      <c r="J5" s="70"/>
      <c r="K5" s="70"/>
      <c r="L5" s="70"/>
      <c r="M5" s="71"/>
      <c r="N5" s="71"/>
    </row>
    <row r="6" spans="1:14" s="2" customFormat="1" ht="60" customHeight="1" thickBot="1">
      <c r="A6" s="336" t="s">
        <v>8</v>
      </c>
      <c r="B6" s="336"/>
      <c r="C6" s="72"/>
      <c r="D6" s="72"/>
      <c r="E6" s="72"/>
      <c r="F6" s="73"/>
      <c r="G6" s="74"/>
      <c r="H6" s="72"/>
      <c r="I6" s="73"/>
      <c r="J6" s="72"/>
      <c r="K6" s="72"/>
      <c r="L6" s="72"/>
      <c r="M6" s="72"/>
      <c r="N6" s="75"/>
    </row>
    <row r="7" spans="1:14" s="18" customFormat="1" ht="13.5" customHeight="1" hidden="1">
      <c r="A7" s="76"/>
      <c r="B7" s="77"/>
      <c r="C7" s="77"/>
      <c r="D7" s="77"/>
      <c r="E7" s="77"/>
      <c r="F7" s="77"/>
      <c r="G7" s="77"/>
      <c r="H7" s="77"/>
      <c r="I7" s="77"/>
      <c r="J7" s="77"/>
      <c r="K7" s="77"/>
      <c r="L7" s="77"/>
      <c r="M7" s="77"/>
      <c r="N7" s="66"/>
    </row>
    <row r="8" spans="1:14" s="11" customFormat="1" ht="12.75" customHeight="1" hidden="1">
      <c r="A8" s="78"/>
      <c r="B8" s="50"/>
      <c r="C8" s="50"/>
      <c r="D8" s="50"/>
      <c r="E8" s="50"/>
      <c r="F8" s="50"/>
      <c r="G8" s="50"/>
      <c r="H8" s="50"/>
      <c r="I8" s="50"/>
      <c r="J8" s="50"/>
      <c r="K8" s="50"/>
      <c r="L8" s="50"/>
      <c r="M8" s="50"/>
      <c r="N8" s="70"/>
    </row>
    <row r="9" spans="1:14" s="18" customFormat="1" ht="12.75" hidden="1">
      <c r="A9" s="79"/>
      <c r="B9" s="80"/>
      <c r="C9" s="81"/>
      <c r="D9" s="80"/>
      <c r="E9" s="80"/>
      <c r="F9" s="80"/>
      <c r="G9" s="80"/>
      <c r="H9" s="80"/>
      <c r="I9" s="80"/>
      <c r="J9" s="80"/>
      <c r="K9" s="80"/>
      <c r="L9" s="80"/>
      <c r="M9" s="80"/>
      <c r="N9" s="82"/>
    </row>
    <row r="10" spans="1:14" s="18" customFormat="1" ht="9.75" hidden="1">
      <c r="A10" s="76"/>
      <c r="B10" s="77"/>
      <c r="C10" s="66"/>
      <c r="D10" s="66"/>
      <c r="E10" s="66"/>
      <c r="F10" s="66"/>
      <c r="G10" s="66"/>
      <c r="H10" s="66"/>
      <c r="I10" s="66"/>
      <c r="J10" s="66"/>
      <c r="K10" s="66"/>
      <c r="L10" s="66"/>
      <c r="M10" s="66"/>
      <c r="N10" s="66"/>
    </row>
    <row r="11" spans="1:14" s="47" customFormat="1" ht="12.75" customHeight="1" hidden="1">
      <c r="A11" s="83"/>
      <c r="B11" s="49"/>
      <c r="C11" s="70"/>
      <c r="D11" s="70"/>
      <c r="E11" s="70"/>
      <c r="F11" s="70"/>
      <c r="G11" s="70"/>
      <c r="H11" s="70"/>
      <c r="I11" s="70"/>
      <c r="J11" s="70"/>
      <c r="K11" s="70"/>
      <c r="L11" s="70"/>
      <c r="M11" s="71"/>
      <c r="N11" s="66"/>
    </row>
    <row r="12" spans="1:14" s="18" customFormat="1" ht="9.75" hidden="1">
      <c r="A12" s="76"/>
      <c r="B12" s="77"/>
      <c r="C12" s="77"/>
      <c r="D12" s="77"/>
      <c r="E12" s="77"/>
      <c r="F12" s="77"/>
      <c r="G12" s="77"/>
      <c r="H12" s="77"/>
      <c r="I12" s="77"/>
      <c r="J12" s="77"/>
      <c r="K12" s="77"/>
      <c r="L12" s="77"/>
      <c r="M12" s="77"/>
      <c r="N12" s="66"/>
    </row>
    <row r="13" spans="1:14" s="11" customFormat="1" ht="12.75" customHeight="1" hidden="1">
      <c r="A13" s="78"/>
      <c r="B13" s="50"/>
      <c r="C13" s="50"/>
      <c r="D13" s="50"/>
      <c r="E13" s="50"/>
      <c r="F13" s="50"/>
      <c r="G13" s="50"/>
      <c r="H13" s="50"/>
      <c r="I13" s="50"/>
      <c r="J13" s="50"/>
      <c r="K13" s="50"/>
      <c r="L13" s="50"/>
      <c r="M13" s="50"/>
      <c r="N13" s="12"/>
    </row>
    <row r="14" spans="1:14" s="18" customFormat="1" ht="12.75" hidden="1">
      <c r="A14" s="79"/>
      <c r="B14" s="80"/>
      <c r="C14" s="81"/>
      <c r="D14" s="80"/>
      <c r="E14" s="80"/>
      <c r="F14" s="80"/>
      <c r="G14" s="80"/>
      <c r="H14" s="80"/>
      <c r="I14" s="80"/>
      <c r="J14" s="80"/>
      <c r="K14" s="80"/>
      <c r="L14" s="80"/>
      <c r="M14" s="80"/>
      <c r="N14" s="82"/>
    </row>
    <row r="15" spans="1:14" s="18" customFormat="1" ht="9.75" hidden="1">
      <c r="A15" s="76"/>
      <c r="B15" s="77"/>
      <c r="C15" s="66"/>
      <c r="D15" s="66"/>
      <c r="E15" s="66"/>
      <c r="F15" s="66"/>
      <c r="G15" s="66"/>
      <c r="H15" s="66"/>
      <c r="I15" s="66"/>
      <c r="J15" s="66"/>
      <c r="K15" s="66"/>
      <c r="L15" s="66"/>
      <c r="M15" s="66"/>
      <c r="N15" s="66"/>
    </row>
    <row r="16" spans="1:14" s="18" customFormat="1" ht="12.75" hidden="1">
      <c r="A16" s="83"/>
      <c r="B16" s="49"/>
      <c r="C16" s="70"/>
      <c r="D16" s="70"/>
      <c r="E16" s="70"/>
      <c r="F16" s="70"/>
      <c r="G16" s="70"/>
      <c r="H16" s="70"/>
      <c r="I16" s="70"/>
      <c r="J16" s="70"/>
      <c r="K16" s="70"/>
      <c r="L16" s="70"/>
      <c r="M16" s="71"/>
      <c r="N16" s="66"/>
    </row>
    <row r="17" spans="1:14" s="18" customFormat="1" ht="9.75" hidden="1">
      <c r="A17" s="76"/>
      <c r="B17" s="77"/>
      <c r="C17" s="77"/>
      <c r="D17" s="77"/>
      <c r="E17" s="77"/>
      <c r="F17" s="77"/>
      <c r="G17" s="77"/>
      <c r="H17" s="77"/>
      <c r="I17" s="77"/>
      <c r="J17" s="77"/>
      <c r="K17" s="77"/>
      <c r="L17" s="77"/>
      <c r="M17" s="77"/>
      <c r="N17" s="66"/>
    </row>
    <row r="18" spans="1:14" s="11" customFormat="1" ht="12.75" customHeight="1" hidden="1">
      <c r="A18" s="78"/>
      <c r="B18" s="50"/>
      <c r="C18" s="50"/>
      <c r="D18" s="50"/>
      <c r="E18" s="50"/>
      <c r="F18" s="50"/>
      <c r="G18" s="50"/>
      <c r="H18" s="50"/>
      <c r="I18" s="50"/>
      <c r="J18" s="50"/>
      <c r="K18" s="50"/>
      <c r="L18" s="50"/>
      <c r="M18" s="50"/>
      <c r="N18" s="12"/>
    </row>
    <row r="19" spans="1:14" s="11" customFormat="1" ht="7.5" customHeight="1" hidden="1">
      <c r="A19" s="84"/>
      <c r="B19" s="84"/>
      <c r="C19" s="14"/>
      <c r="D19" s="14"/>
      <c r="E19" s="14"/>
      <c r="F19" s="14"/>
      <c r="G19" s="14"/>
      <c r="H19" s="14"/>
      <c r="I19" s="14"/>
      <c r="J19" s="14"/>
      <c r="K19" s="14"/>
      <c r="L19" s="14"/>
      <c r="M19" s="14"/>
      <c r="N19" s="12"/>
    </row>
    <row r="20" spans="1:14" s="18" customFormat="1" ht="13.5" thickBot="1">
      <c r="A20" s="306" t="s">
        <v>9</v>
      </c>
      <c r="B20" s="307"/>
      <c r="C20" s="81"/>
      <c r="D20" s="80"/>
      <c r="E20" s="80"/>
      <c r="F20" s="80"/>
      <c r="G20" s="80"/>
      <c r="H20" s="80"/>
      <c r="I20" s="80"/>
      <c r="J20" s="80"/>
      <c r="K20" s="80"/>
      <c r="L20" s="80"/>
      <c r="M20" s="80"/>
      <c r="N20" s="82"/>
    </row>
    <row r="21" spans="1:16" s="18" customFormat="1" ht="9.75">
      <c r="A21" s="85" t="s">
        <v>10</v>
      </c>
      <c r="B21" s="86" t="s">
        <v>11</v>
      </c>
      <c r="C21" s="66"/>
      <c r="D21" s="66"/>
      <c r="E21" s="66"/>
      <c r="F21" s="66"/>
      <c r="G21" s="66"/>
      <c r="H21" s="66"/>
      <c r="I21" s="66"/>
      <c r="J21" s="66"/>
      <c r="K21" s="66"/>
      <c r="L21" s="66"/>
      <c r="M21" s="66"/>
      <c r="N21" s="66"/>
      <c r="P21" s="87" t="s">
        <v>12</v>
      </c>
    </row>
    <row r="22" spans="1:16" s="18" customFormat="1" ht="19.5" customHeight="1">
      <c r="A22" s="88"/>
      <c r="B22" s="89"/>
      <c r="C22" s="70"/>
      <c r="D22" s="70"/>
      <c r="E22" s="70"/>
      <c r="F22" s="70"/>
      <c r="G22" s="70"/>
      <c r="H22" s="70"/>
      <c r="I22" s="70"/>
      <c r="J22" s="70"/>
      <c r="K22" s="70"/>
      <c r="L22" s="70"/>
      <c r="M22" s="71"/>
      <c r="N22" s="66"/>
      <c r="P22" s="90" t="str">
        <f aca="true" t="shared" si="0" ref="P22:P29">LEFT(B22,1)&amp;" "&amp;A22</f>
        <v> </v>
      </c>
    </row>
    <row r="23" spans="1:16" s="18" customFormat="1" ht="19.5" customHeight="1">
      <c r="A23" s="88"/>
      <c r="B23" s="89"/>
      <c r="C23" s="70"/>
      <c r="D23" s="70"/>
      <c r="E23" s="70"/>
      <c r="F23" s="70"/>
      <c r="G23" s="70"/>
      <c r="H23" s="70"/>
      <c r="I23" s="70"/>
      <c r="J23" s="70"/>
      <c r="K23" s="70"/>
      <c r="L23" s="70"/>
      <c r="M23" s="71"/>
      <c r="N23" s="66"/>
      <c r="P23" s="90" t="str">
        <f t="shared" si="0"/>
        <v> </v>
      </c>
    </row>
    <row r="24" spans="1:16" s="18" customFormat="1" ht="19.5" customHeight="1">
      <c r="A24" s="88"/>
      <c r="B24" s="89"/>
      <c r="C24" s="70"/>
      <c r="D24" s="70"/>
      <c r="E24" s="70"/>
      <c r="F24" s="70"/>
      <c r="G24" s="70"/>
      <c r="H24" s="70"/>
      <c r="I24" s="70"/>
      <c r="J24" s="70"/>
      <c r="K24" s="70"/>
      <c r="L24" s="70"/>
      <c r="M24" s="71"/>
      <c r="N24" s="66"/>
      <c r="P24" s="90" t="str">
        <f t="shared" si="0"/>
        <v> </v>
      </c>
    </row>
    <row r="25" spans="1:16" s="2" customFormat="1" ht="19.5" customHeight="1">
      <c r="A25" s="88"/>
      <c r="B25" s="89"/>
      <c r="C25" s="70"/>
      <c r="D25" s="70"/>
      <c r="E25" s="70"/>
      <c r="F25" s="70"/>
      <c r="G25" s="70"/>
      <c r="H25" s="70"/>
      <c r="I25" s="70"/>
      <c r="J25" s="70"/>
      <c r="K25" s="70"/>
      <c r="L25" s="70"/>
      <c r="M25" s="71"/>
      <c r="N25" s="66"/>
      <c r="P25" s="90" t="str">
        <f t="shared" si="0"/>
        <v> </v>
      </c>
    </row>
    <row r="26" spans="1:16" s="2" customFormat="1" ht="19.5" customHeight="1">
      <c r="A26" s="88"/>
      <c r="B26" s="89"/>
      <c r="C26" s="70"/>
      <c r="D26" s="70"/>
      <c r="E26" s="70"/>
      <c r="F26" s="70"/>
      <c r="G26" s="70"/>
      <c r="H26" s="70"/>
      <c r="I26" s="70"/>
      <c r="J26" s="70"/>
      <c r="K26" s="70"/>
      <c r="L26" s="70"/>
      <c r="M26" s="71"/>
      <c r="N26" s="66"/>
      <c r="P26" s="90" t="str">
        <f t="shared" si="0"/>
        <v> </v>
      </c>
    </row>
    <row r="27" spans="1:16" s="2" customFormat="1" ht="19.5" customHeight="1">
      <c r="A27" s="88"/>
      <c r="B27" s="89"/>
      <c r="C27" s="70"/>
      <c r="D27" s="70"/>
      <c r="E27" s="70"/>
      <c r="F27" s="70"/>
      <c r="G27" s="70"/>
      <c r="H27" s="70"/>
      <c r="I27" s="70"/>
      <c r="J27" s="70"/>
      <c r="K27" s="70"/>
      <c r="L27" s="70"/>
      <c r="M27" s="71"/>
      <c r="N27" s="66"/>
      <c r="P27" s="90" t="str">
        <f t="shared" si="0"/>
        <v> </v>
      </c>
    </row>
    <row r="28" spans="1:16" s="2" customFormat="1" ht="19.5" customHeight="1">
      <c r="A28" s="88"/>
      <c r="B28" s="89"/>
      <c r="C28" s="70"/>
      <c r="D28" s="70"/>
      <c r="E28" s="70"/>
      <c r="F28" s="70"/>
      <c r="G28" s="70"/>
      <c r="H28" s="70"/>
      <c r="I28" s="70"/>
      <c r="J28" s="70"/>
      <c r="K28" s="70"/>
      <c r="L28" s="70"/>
      <c r="M28" s="71"/>
      <c r="N28" s="66"/>
      <c r="P28" s="90" t="str">
        <f t="shared" si="0"/>
        <v> </v>
      </c>
    </row>
    <row r="29" spans="1:16" s="2" customFormat="1" ht="19.5" customHeight="1" thickBot="1">
      <c r="A29" s="91"/>
      <c r="B29" s="92"/>
      <c r="C29" s="70"/>
      <c r="D29" s="70"/>
      <c r="E29" s="70"/>
      <c r="F29" s="70"/>
      <c r="G29" s="70"/>
      <c r="H29" s="70"/>
      <c r="I29" s="70"/>
      <c r="J29" s="70"/>
      <c r="K29" s="70"/>
      <c r="L29" s="70"/>
      <c r="M29" s="71"/>
      <c r="N29" s="66"/>
      <c r="P29" s="90" t="str">
        <f t="shared" si="0"/>
        <v> </v>
      </c>
    </row>
    <row r="30" spans="1:16" ht="13.5" thickBot="1">
      <c r="A30" s="46"/>
      <c r="B30" s="46"/>
      <c r="C30" s="46"/>
      <c r="D30" s="46"/>
      <c r="E30" s="46"/>
      <c r="F30" s="46"/>
      <c r="G30" s="46"/>
      <c r="H30" s="46"/>
      <c r="I30" s="46"/>
      <c r="J30" s="46"/>
      <c r="K30" s="46"/>
      <c r="L30" s="46"/>
      <c r="M30" s="46"/>
      <c r="N30" s="93"/>
      <c r="P30" s="94" t="s">
        <v>13</v>
      </c>
    </row>
    <row r="31" spans="1:14" ht="12.75">
      <c r="A31" s="46"/>
      <c r="B31" s="46"/>
      <c r="C31" s="46"/>
      <c r="D31" s="46"/>
      <c r="E31" s="46"/>
      <c r="F31" s="46"/>
      <c r="G31" s="46"/>
      <c r="H31" s="46"/>
      <c r="I31" s="46"/>
      <c r="J31" s="46"/>
      <c r="K31" s="46"/>
      <c r="L31" s="46"/>
      <c r="M31" s="46"/>
      <c r="N31" s="93"/>
    </row>
    <row r="32" spans="1:14" ht="12.75">
      <c r="A32" s="46"/>
      <c r="B32" s="46"/>
      <c r="C32" s="46"/>
      <c r="D32" s="46"/>
      <c r="E32" s="46"/>
      <c r="F32" s="46"/>
      <c r="G32" s="46"/>
      <c r="H32" s="46"/>
      <c r="I32" s="46"/>
      <c r="J32" s="46"/>
      <c r="K32" s="46"/>
      <c r="L32" s="46"/>
      <c r="M32" s="46"/>
      <c r="N32" s="93"/>
    </row>
    <row r="33" spans="1:14" ht="12.75">
      <c r="A33" s="46"/>
      <c r="B33" s="46"/>
      <c r="C33" s="46"/>
      <c r="D33" s="46"/>
      <c r="E33" s="46"/>
      <c r="F33" s="46"/>
      <c r="G33" s="46"/>
      <c r="H33" s="46"/>
      <c r="I33" s="46"/>
      <c r="J33" s="46"/>
      <c r="K33" s="46"/>
      <c r="L33" s="46"/>
      <c r="M33" s="46"/>
      <c r="N33" s="93"/>
    </row>
    <row r="34" spans="1:14" ht="12.75">
      <c r="A34" s="46"/>
      <c r="B34" s="46"/>
      <c r="C34" s="46"/>
      <c r="D34" s="46"/>
      <c r="E34" s="46"/>
      <c r="F34" s="46"/>
      <c r="G34" s="46"/>
      <c r="H34" s="46"/>
      <c r="I34" s="46"/>
      <c r="J34" s="46"/>
      <c r="K34" s="46"/>
      <c r="L34" s="46"/>
      <c r="M34" s="46"/>
      <c r="N34" s="93"/>
    </row>
    <row r="35" spans="1:14" ht="12.75">
      <c r="A35" s="46"/>
      <c r="B35" s="46"/>
      <c r="C35" s="46"/>
      <c r="D35" s="46"/>
      <c r="E35" s="46"/>
      <c r="F35" s="46"/>
      <c r="G35" s="46"/>
      <c r="H35" s="46"/>
      <c r="I35" s="46"/>
      <c r="J35" s="46"/>
      <c r="K35" s="46"/>
      <c r="L35" s="46"/>
      <c r="M35" s="46"/>
      <c r="N35" s="93"/>
    </row>
    <row r="36" spans="1:14" ht="12.75">
      <c r="A36" s="46"/>
      <c r="B36" s="46"/>
      <c r="C36" s="46"/>
      <c r="D36" s="46"/>
      <c r="E36" s="46"/>
      <c r="F36" s="46"/>
      <c r="G36" s="46"/>
      <c r="H36" s="46"/>
      <c r="I36" s="46"/>
      <c r="J36" s="46"/>
      <c r="K36" s="46"/>
      <c r="L36" s="46"/>
      <c r="M36" s="46"/>
      <c r="N36" s="93"/>
    </row>
    <row r="37" spans="1:14" ht="12.75">
      <c r="A37" s="46"/>
      <c r="B37" s="46"/>
      <c r="C37" s="46"/>
      <c r="D37" s="46"/>
      <c r="E37" s="46"/>
      <c r="F37" s="46"/>
      <c r="G37" s="46"/>
      <c r="H37" s="46"/>
      <c r="I37" s="46"/>
      <c r="J37" s="46"/>
      <c r="K37" s="46"/>
      <c r="L37" s="46"/>
      <c r="M37" s="46"/>
      <c r="N37" s="93"/>
    </row>
    <row r="38" spans="1:14" ht="12.75">
      <c r="A38" s="46"/>
      <c r="B38" s="46"/>
      <c r="C38" s="46"/>
      <c r="D38" s="46"/>
      <c r="E38" s="46"/>
      <c r="F38" s="46"/>
      <c r="G38" s="46"/>
      <c r="H38" s="46"/>
      <c r="I38" s="46"/>
      <c r="J38" s="46"/>
      <c r="K38" s="46"/>
      <c r="L38" s="46"/>
      <c r="M38" s="46"/>
      <c r="N38" s="93"/>
    </row>
    <row r="39" spans="1:14" ht="12.75">
      <c r="A39" s="46"/>
      <c r="B39" s="46"/>
      <c r="C39" s="46"/>
      <c r="D39" s="46"/>
      <c r="E39" s="46"/>
      <c r="F39" s="46"/>
      <c r="G39" s="46"/>
      <c r="H39" s="46"/>
      <c r="I39" s="46"/>
      <c r="J39" s="46"/>
      <c r="K39" s="46"/>
      <c r="L39" s="46"/>
      <c r="M39" s="46"/>
      <c r="N39" s="93"/>
    </row>
    <row r="40" spans="1:14" ht="12.75">
      <c r="A40" s="46"/>
      <c r="B40" s="46"/>
      <c r="C40" s="46"/>
      <c r="D40" s="46"/>
      <c r="E40" s="46"/>
      <c r="F40" s="46"/>
      <c r="G40" s="46"/>
      <c r="H40" s="46"/>
      <c r="I40" s="46"/>
      <c r="J40" s="46"/>
      <c r="K40" s="46"/>
      <c r="L40" s="46"/>
      <c r="M40" s="46"/>
      <c r="N40" s="93"/>
    </row>
    <row r="41" spans="1:14" ht="12.75">
      <c r="A41" s="46"/>
      <c r="B41" s="46"/>
      <c r="C41" s="46"/>
      <c r="D41" s="46"/>
      <c r="E41" s="46"/>
      <c r="F41" s="46"/>
      <c r="G41" s="46"/>
      <c r="H41" s="46"/>
      <c r="I41" s="46"/>
      <c r="J41" s="46"/>
      <c r="K41" s="46"/>
      <c r="L41" s="46"/>
      <c r="M41" s="46"/>
      <c r="N41" s="93"/>
    </row>
    <row r="42" spans="1:14" ht="12.75">
      <c r="A42" s="46"/>
      <c r="B42" s="46"/>
      <c r="C42" s="46"/>
      <c r="D42" s="46"/>
      <c r="E42" s="46"/>
      <c r="F42" s="46"/>
      <c r="G42" s="46"/>
      <c r="H42" s="46"/>
      <c r="I42" s="46"/>
      <c r="J42" s="46"/>
      <c r="K42" s="46"/>
      <c r="L42" s="46"/>
      <c r="M42" s="46"/>
      <c r="N42" s="93"/>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zoomScalePageLayoutView="0" workbookViewId="0" topLeftCell="A1">
      <pane ySplit="7" topLeftCell="A63" activePane="bottomLeft" state="frozen"/>
      <selection pane="topLeft" activeCell="A4" sqref="A4:C4"/>
      <selection pane="bottomLeft" activeCell="A3" sqref="A3"/>
    </sheetView>
  </sheetViews>
  <sheetFormatPr defaultColWidth="9.140625" defaultRowHeight="12.75"/>
  <cols>
    <col min="1" max="1" width="4.00390625" style="0" customWidth="1"/>
    <col min="2" max="2" width="25.140625" style="0" customWidth="1"/>
    <col min="3" max="3" width="20.57421875" style="0" customWidth="1"/>
    <col min="4" max="4" width="6.28125" style="54" customWidth="1"/>
    <col min="5" max="5" width="12.7109375" style="108" customWidth="1"/>
    <col min="6" max="6" width="23.28125" style="0" customWidth="1"/>
    <col min="7" max="7" width="8.00390625" style="54" hidden="1" customWidth="1"/>
    <col min="8" max="12" width="8.7109375" style="54" customWidth="1"/>
  </cols>
  <sheetData>
    <row r="1" spans="1:12" ht="26.25">
      <c r="A1" s="101" t="str">
        <f>'Week SetUp'!$A$6</f>
        <v>ΚΟΛΟΚΟΤΡΩΝΕΙΑ</v>
      </c>
      <c r="B1" s="101"/>
      <c r="C1" s="101"/>
      <c r="D1" s="315" t="s">
        <v>70</v>
      </c>
      <c r="E1" s="139" t="s">
        <v>69</v>
      </c>
      <c r="F1" s="139"/>
      <c r="G1" s="103"/>
      <c r="H1" s="103"/>
      <c r="I1" s="103"/>
      <c r="J1" s="103"/>
      <c r="K1" s="103"/>
      <c r="L1" s="103"/>
    </row>
    <row r="2" spans="1:12" ht="13.5" thickBot="1">
      <c r="A2" s="104" t="str">
        <f>'Week SetUp'!$A$8</f>
        <v>Tennis Europe Junior Tour</v>
      </c>
      <c r="B2" s="104"/>
      <c r="C2" s="96"/>
      <c r="D2" s="109"/>
      <c r="E2" s="224">
        <f>IF(OR($E$4=75000,$E$4=50000),"(or telephone sign-in/registration)","")</f>
      </c>
      <c r="F2" s="109"/>
      <c r="G2" s="109"/>
      <c r="H2" s="109"/>
      <c r="I2" s="102"/>
      <c r="J2" s="102"/>
      <c r="K2" s="117"/>
      <c r="L2" s="95"/>
    </row>
    <row r="3" spans="1:12" s="2" customFormat="1" ht="12.75">
      <c r="A3" s="64" t="s">
        <v>7</v>
      </c>
      <c r="B3" s="64"/>
      <c r="C3" s="62" t="s">
        <v>4</v>
      </c>
      <c r="D3" s="62"/>
      <c r="E3" s="64" t="s">
        <v>62</v>
      </c>
      <c r="F3" s="64"/>
      <c r="G3" s="110"/>
      <c r="H3" s="65"/>
      <c r="I3" s="65" t="s">
        <v>60</v>
      </c>
      <c r="J3" s="118" t="s">
        <v>64</v>
      </c>
      <c r="K3" s="119"/>
      <c r="L3" s="225"/>
    </row>
    <row r="4" spans="1:12" s="2" customFormat="1" ht="13.5" thickBot="1">
      <c r="A4" s="337" t="str">
        <f>'Week SetUp'!$A$10</f>
        <v>9-25/10</v>
      </c>
      <c r="B4" s="337"/>
      <c r="C4" s="161" t="str">
        <f>'Week SetUp'!$C$10</f>
        <v>AEK TRIPOLIS</v>
      </c>
      <c r="D4" s="105"/>
      <c r="E4" s="163" t="str">
        <f>'Week SetUp'!$D$10</f>
        <v>DOUBLES MIX</v>
      </c>
      <c r="F4" s="111"/>
      <c r="G4" s="148"/>
      <c r="H4" s="98"/>
      <c r="I4" s="98" t="str">
        <f>'Week SetUp'!$E$10</f>
        <v>ΒΑΒΙΤΣΑ/ ΠΑΠΑΔΟΠΟΥΛΟΣ</v>
      </c>
      <c r="J4" s="220"/>
      <c r="K4" s="120"/>
      <c r="L4" s="226"/>
    </row>
    <row r="5" spans="1:12" s="2" customFormat="1" ht="12.75">
      <c r="A5" s="121"/>
      <c r="B5" s="64"/>
      <c r="C5" s="62" t="s">
        <v>18</v>
      </c>
      <c r="D5" s="62" t="s">
        <v>14</v>
      </c>
      <c r="E5" s="62"/>
      <c r="F5" s="64" t="s">
        <v>19</v>
      </c>
      <c r="G5" s="62"/>
      <c r="H5" s="62" t="s">
        <v>20</v>
      </c>
      <c r="I5" s="227"/>
      <c r="J5" s="228"/>
      <c r="K5" s="122"/>
      <c r="L5" s="229"/>
    </row>
    <row r="6" spans="1:12" s="123" customFormat="1" ht="16.5" thickBot="1">
      <c r="A6" s="124" t="s">
        <v>21</v>
      </c>
      <c r="B6" s="125"/>
      <c r="C6" s="126"/>
      <c r="D6" s="127"/>
      <c r="E6" s="127"/>
      <c r="F6" s="126"/>
      <c r="G6" s="127"/>
      <c r="H6" s="127"/>
      <c r="I6" s="129"/>
      <c r="J6" s="128"/>
      <c r="K6" s="128"/>
      <c r="L6" s="129"/>
    </row>
    <row r="7" spans="1:12" ht="28.5" customHeight="1" thickBot="1">
      <c r="A7" s="130" t="s">
        <v>15</v>
      </c>
      <c r="B7" s="131" t="s">
        <v>10</v>
      </c>
      <c r="C7" s="131" t="s">
        <v>11</v>
      </c>
      <c r="D7" s="131" t="s">
        <v>16</v>
      </c>
      <c r="E7" s="131" t="s">
        <v>17</v>
      </c>
      <c r="F7" s="132" t="s">
        <v>75</v>
      </c>
      <c r="G7" s="134"/>
      <c r="H7" s="131" t="s">
        <v>65</v>
      </c>
      <c r="I7" s="132" t="s">
        <v>71</v>
      </c>
      <c r="J7" s="131" t="s">
        <v>45</v>
      </c>
      <c r="K7" s="131" t="s">
        <v>24</v>
      </c>
      <c r="L7" s="230" t="s">
        <v>46</v>
      </c>
    </row>
    <row r="8" spans="1:12" s="11" customFormat="1" ht="18.75" customHeight="1">
      <c r="A8" s="231">
        <v>1</v>
      </c>
      <c r="B8" s="232"/>
      <c r="C8" s="232"/>
      <c r="D8" s="233"/>
      <c r="E8" s="234"/>
      <c r="F8" s="235"/>
      <c r="G8" s="67"/>
      <c r="H8" s="233"/>
      <c r="I8" s="233"/>
      <c r="J8" s="236"/>
      <c r="K8" s="237"/>
      <c r="L8" s="238"/>
    </row>
    <row r="9" spans="1:12" s="11" customFormat="1" ht="18.75" customHeight="1">
      <c r="A9" s="135"/>
      <c r="B9" s="112"/>
      <c r="C9" s="112"/>
      <c r="D9" s="113"/>
      <c r="E9" s="136"/>
      <c r="F9" s="137"/>
      <c r="G9" s="239"/>
      <c r="H9" s="113"/>
      <c r="I9" s="113"/>
      <c r="J9" s="240"/>
      <c r="K9" s="239"/>
      <c r="L9" s="151"/>
    </row>
    <row r="10" spans="1:12" s="11" customFormat="1" ht="18.75" customHeight="1">
      <c r="A10" s="231">
        <v>2</v>
      </c>
      <c r="B10" s="232"/>
      <c r="C10" s="232"/>
      <c r="D10" s="233"/>
      <c r="E10" s="234"/>
      <c r="F10" s="235"/>
      <c r="G10" s="67"/>
      <c r="H10" s="233"/>
      <c r="I10" s="233"/>
      <c r="J10" s="236"/>
      <c r="K10" s="237"/>
      <c r="L10" s="238"/>
    </row>
    <row r="11" spans="1:12" s="11" customFormat="1" ht="18.75" customHeight="1">
      <c r="A11" s="135"/>
      <c r="B11" s="112"/>
      <c r="C11" s="112"/>
      <c r="D11" s="113"/>
      <c r="E11" s="136"/>
      <c r="F11" s="137"/>
      <c r="G11" s="239"/>
      <c r="H11" s="113"/>
      <c r="I11" s="113"/>
      <c r="J11" s="240"/>
      <c r="K11" s="239"/>
      <c r="L11" s="151"/>
    </row>
    <row r="12" spans="1:12" s="11" customFormat="1" ht="18.75" customHeight="1">
      <c r="A12" s="231">
        <v>3</v>
      </c>
      <c r="B12" s="232"/>
      <c r="C12" s="232"/>
      <c r="D12" s="233"/>
      <c r="E12" s="234"/>
      <c r="F12" s="235"/>
      <c r="G12" s="67"/>
      <c r="H12" s="233"/>
      <c r="I12" s="233"/>
      <c r="J12" s="236"/>
      <c r="K12" s="237"/>
      <c r="L12" s="238"/>
    </row>
    <row r="13" spans="1:12" s="11" customFormat="1" ht="18.75" customHeight="1">
      <c r="A13" s="135"/>
      <c r="B13" s="112"/>
      <c r="C13" s="112"/>
      <c r="D13" s="113"/>
      <c r="E13" s="136"/>
      <c r="F13" s="137"/>
      <c r="G13" s="239"/>
      <c r="H13" s="113"/>
      <c r="I13" s="113"/>
      <c r="J13" s="240"/>
      <c r="K13" s="239"/>
      <c r="L13" s="151"/>
    </row>
    <row r="14" spans="1:12" s="11" customFormat="1" ht="18.75" customHeight="1">
      <c r="A14" s="231">
        <v>4</v>
      </c>
      <c r="B14" s="232"/>
      <c r="C14" s="232"/>
      <c r="D14" s="233"/>
      <c r="E14" s="234"/>
      <c r="F14" s="235"/>
      <c r="G14" s="67"/>
      <c r="H14" s="233"/>
      <c r="I14" s="233"/>
      <c r="J14" s="236"/>
      <c r="K14" s="237"/>
      <c r="L14" s="238"/>
    </row>
    <row r="15" spans="1:12" s="11" customFormat="1" ht="18.75" customHeight="1">
      <c r="A15" s="135"/>
      <c r="B15" s="112"/>
      <c r="C15" s="112"/>
      <c r="D15" s="113"/>
      <c r="E15" s="136"/>
      <c r="F15" s="137"/>
      <c r="G15" s="239"/>
      <c r="H15" s="113"/>
      <c r="I15" s="113"/>
      <c r="J15" s="240"/>
      <c r="K15" s="239"/>
      <c r="L15" s="151"/>
    </row>
    <row r="16" spans="1:12" s="11" customFormat="1" ht="18.75" customHeight="1">
      <c r="A16" s="231">
        <v>5</v>
      </c>
      <c r="B16" s="232"/>
      <c r="C16" s="232"/>
      <c r="D16" s="233"/>
      <c r="E16" s="234"/>
      <c r="F16" s="235"/>
      <c r="G16" s="67"/>
      <c r="H16" s="233"/>
      <c r="I16" s="233"/>
      <c r="J16" s="236"/>
      <c r="K16" s="237"/>
      <c r="L16" s="238"/>
    </row>
    <row r="17" spans="1:12" s="11" customFormat="1" ht="18.75" customHeight="1">
      <c r="A17" s="135"/>
      <c r="B17" s="112"/>
      <c r="C17" s="112"/>
      <c r="D17" s="113"/>
      <c r="E17" s="136"/>
      <c r="F17" s="137"/>
      <c r="G17" s="239"/>
      <c r="H17" s="113"/>
      <c r="I17" s="113"/>
      <c r="J17" s="240"/>
      <c r="K17" s="239"/>
      <c r="L17" s="151"/>
    </row>
    <row r="18" spans="1:12" s="11" customFormat="1" ht="18.75" customHeight="1">
      <c r="A18" s="231">
        <v>6</v>
      </c>
      <c r="B18" s="232"/>
      <c r="C18" s="232"/>
      <c r="D18" s="233"/>
      <c r="E18" s="234"/>
      <c r="F18" s="235"/>
      <c r="G18" s="67"/>
      <c r="H18" s="233"/>
      <c r="I18" s="233"/>
      <c r="J18" s="236"/>
      <c r="K18" s="237"/>
      <c r="L18" s="238"/>
    </row>
    <row r="19" spans="1:12" s="11" customFormat="1" ht="18.75" customHeight="1">
      <c r="A19" s="135"/>
      <c r="B19" s="112"/>
      <c r="C19" s="112"/>
      <c r="D19" s="113"/>
      <c r="E19" s="136"/>
      <c r="F19" s="137"/>
      <c r="G19" s="239"/>
      <c r="H19" s="113"/>
      <c r="I19" s="113"/>
      <c r="J19" s="240"/>
      <c r="K19" s="239"/>
      <c r="L19" s="151"/>
    </row>
    <row r="20" spans="1:12" s="11" customFormat="1" ht="18.75" customHeight="1">
      <c r="A20" s="231">
        <v>7</v>
      </c>
      <c r="B20" s="232"/>
      <c r="C20" s="232"/>
      <c r="D20" s="233"/>
      <c r="E20" s="234"/>
      <c r="F20" s="235"/>
      <c r="G20" s="67"/>
      <c r="H20" s="233"/>
      <c r="I20" s="233"/>
      <c r="J20" s="236"/>
      <c r="K20" s="237"/>
      <c r="L20" s="238"/>
    </row>
    <row r="21" spans="1:12" s="11" customFormat="1" ht="18.75" customHeight="1">
      <c r="A21" s="135"/>
      <c r="B21" s="112"/>
      <c r="C21" s="112"/>
      <c r="D21" s="113"/>
      <c r="E21" s="136"/>
      <c r="F21" s="137"/>
      <c r="G21" s="239"/>
      <c r="H21" s="113"/>
      <c r="I21" s="113"/>
      <c r="J21" s="240"/>
      <c r="K21" s="239"/>
      <c r="L21" s="151"/>
    </row>
    <row r="22" spans="1:12" s="11" customFormat="1" ht="18.75" customHeight="1">
      <c r="A22" s="231">
        <v>8</v>
      </c>
      <c r="B22" s="232"/>
      <c r="C22" s="232"/>
      <c r="D22" s="233"/>
      <c r="E22" s="234"/>
      <c r="F22" s="235"/>
      <c r="G22" s="67"/>
      <c r="H22" s="233"/>
      <c r="I22" s="233"/>
      <c r="J22" s="236"/>
      <c r="K22" s="237"/>
      <c r="L22" s="238"/>
    </row>
    <row r="23" spans="1:12" s="11" customFormat="1" ht="18.75" customHeight="1">
      <c r="A23" s="135"/>
      <c r="B23" s="112"/>
      <c r="C23" s="112"/>
      <c r="D23" s="113"/>
      <c r="E23" s="136"/>
      <c r="F23" s="137"/>
      <c r="G23" s="239"/>
      <c r="H23" s="113"/>
      <c r="I23" s="113"/>
      <c r="J23" s="240"/>
      <c r="K23" s="239"/>
      <c r="L23" s="151"/>
    </row>
    <row r="24" spans="1:12" s="11" customFormat="1" ht="18.75" customHeight="1">
      <c r="A24" s="231">
        <v>9</v>
      </c>
      <c r="B24" s="232"/>
      <c r="C24" s="232"/>
      <c r="D24" s="233"/>
      <c r="E24" s="234"/>
      <c r="F24" s="235"/>
      <c r="G24" s="67"/>
      <c r="H24" s="233"/>
      <c r="I24" s="233"/>
      <c r="J24" s="236"/>
      <c r="K24" s="237"/>
      <c r="L24" s="238"/>
    </row>
    <row r="25" spans="1:12" s="11" customFormat="1" ht="18.75" customHeight="1">
      <c r="A25" s="135"/>
      <c r="B25" s="112"/>
      <c r="C25" s="112"/>
      <c r="D25" s="113"/>
      <c r="E25" s="136"/>
      <c r="F25" s="137"/>
      <c r="G25" s="239"/>
      <c r="H25" s="113"/>
      <c r="I25" s="113"/>
      <c r="J25" s="240"/>
      <c r="K25" s="239"/>
      <c r="L25" s="151"/>
    </row>
    <row r="26" spans="1:12" s="11" customFormat="1" ht="18.75" customHeight="1">
      <c r="A26" s="231">
        <v>10</v>
      </c>
      <c r="B26" s="232"/>
      <c r="C26" s="232"/>
      <c r="D26" s="233"/>
      <c r="E26" s="234"/>
      <c r="F26" s="235"/>
      <c r="G26" s="67"/>
      <c r="H26" s="233"/>
      <c r="I26" s="233"/>
      <c r="J26" s="236"/>
      <c r="K26" s="237"/>
      <c r="L26" s="238"/>
    </row>
    <row r="27" spans="1:12" s="11" customFormat="1" ht="18.75" customHeight="1">
      <c r="A27" s="135"/>
      <c r="B27" s="112"/>
      <c r="C27" s="112"/>
      <c r="D27" s="113"/>
      <c r="E27" s="136"/>
      <c r="F27" s="137"/>
      <c r="G27" s="239"/>
      <c r="H27" s="113"/>
      <c r="I27" s="113"/>
      <c r="J27" s="240"/>
      <c r="K27" s="239"/>
      <c r="L27" s="151"/>
    </row>
    <row r="28" spans="1:12" s="11" customFormat="1" ht="18.75" customHeight="1">
      <c r="A28" s="231">
        <v>11</v>
      </c>
      <c r="B28" s="232"/>
      <c r="C28" s="232"/>
      <c r="D28" s="233"/>
      <c r="E28" s="234"/>
      <c r="F28" s="235"/>
      <c r="G28" s="67"/>
      <c r="H28" s="233"/>
      <c r="I28" s="233"/>
      <c r="J28" s="236"/>
      <c r="K28" s="237"/>
      <c r="L28" s="238"/>
    </row>
    <row r="29" spans="1:12" s="11" customFormat="1" ht="18.75" customHeight="1">
      <c r="A29" s="135"/>
      <c r="B29" s="112"/>
      <c r="C29" s="112"/>
      <c r="D29" s="113"/>
      <c r="E29" s="136"/>
      <c r="F29" s="137"/>
      <c r="G29" s="239"/>
      <c r="H29" s="113"/>
      <c r="I29" s="113"/>
      <c r="J29" s="240"/>
      <c r="K29" s="239"/>
      <c r="L29" s="151"/>
    </row>
    <row r="30" spans="1:12" s="11" customFormat="1" ht="18.75" customHeight="1">
      <c r="A30" s="231">
        <v>12</v>
      </c>
      <c r="B30" s="232"/>
      <c r="C30" s="232"/>
      <c r="D30" s="233"/>
      <c r="E30" s="234"/>
      <c r="F30" s="235"/>
      <c r="G30" s="67"/>
      <c r="H30" s="233"/>
      <c r="I30" s="233"/>
      <c r="J30" s="236"/>
      <c r="K30" s="237"/>
      <c r="L30" s="238"/>
    </row>
    <row r="31" spans="1:12" s="11" customFormat="1" ht="18.75" customHeight="1">
      <c r="A31" s="135"/>
      <c r="B31" s="112"/>
      <c r="C31" s="112"/>
      <c r="D31" s="113"/>
      <c r="E31" s="136"/>
      <c r="F31" s="137"/>
      <c r="G31" s="239"/>
      <c r="H31" s="113"/>
      <c r="I31" s="113"/>
      <c r="J31" s="240"/>
      <c r="K31" s="239"/>
      <c r="L31" s="151"/>
    </row>
    <row r="32" spans="1:12" s="11" customFormat="1" ht="18.75" customHeight="1">
      <c r="A32" s="231">
        <v>13</v>
      </c>
      <c r="B32" s="232"/>
      <c r="C32" s="232"/>
      <c r="D32" s="233"/>
      <c r="E32" s="234"/>
      <c r="F32" s="235"/>
      <c r="G32" s="67"/>
      <c r="H32" s="233"/>
      <c r="I32" s="233"/>
      <c r="J32" s="236"/>
      <c r="K32" s="237"/>
      <c r="L32" s="238"/>
    </row>
    <row r="33" spans="1:12" s="11" customFormat="1" ht="18.75" customHeight="1">
      <c r="A33" s="135"/>
      <c r="B33" s="112"/>
      <c r="C33" s="112"/>
      <c r="D33" s="113"/>
      <c r="E33" s="136"/>
      <c r="F33" s="137"/>
      <c r="G33" s="239"/>
      <c r="H33" s="113"/>
      <c r="I33" s="113"/>
      <c r="J33" s="240"/>
      <c r="K33" s="239"/>
      <c r="L33" s="151"/>
    </row>
    <row r="34" spans="1:12" s="11" customFormat="1" ht="18.75" customHeight="1">
      <c r="A34" s="231">
        <v>14</v>
      </c>
      <c r="B34" s="232"/>
      <c r="C34" s="232"/>
      <c r="D34" s="233"/>
      <c r="E34" s="234"/>
      <c r="F34" s="235"/>
      <c r="G34" s="67"/>
      <c r="H34" s="233"/>
      <c r="I34" s="233"/>
      <c r="J34" s="236"/>
      <c r="K34" s="237"/>
      <c r="L34" s="238"/>
    </row>
    <row r="35" spans="1:12" s="11" customFormat="1" ht="18.75" customHeight="1">
      <c r="A35" s="135"/>
      <c r="B35" s="112"/>
      <c r="C35" s="112"/>
      <c r="D35" s="113"/>
      <c r="E35" s="136"/>
      <c r="F35" s="137"/>
      <c r="G35" s="239"/>
      <c r="H35" s="113"/>
      <c r="I35" s="113"/>
      <c r="J35" s="240"/>
      <c r="K35" s="239"/>
      <c r="L35" s="151"/>
    </row>
    <row r="36" spans="1:12" s="11" customFormat="1" ht="18.75" customHeight="1">
      <c r="A36" s="231">
        <v>15</v>
      </c>
      <c r="B36" s="232"/>
      <c r="C36" s="232"/>
      <c r="D36" s="233"/>
      <c r="E36" s="234"/>
      <c r="F36" s="235"/>
      <c r="G36" s="67"/>
      <c r="H36" s="233"/>
      <c r="I36" s="233"/>
      <c r="J36" s="236"/>
      <c r="K36" s="237"/>
      <c r="L36" s="238"/>
    </row>
    <row r="37" spans="1:12" s="11" customFormat="1" ht="18.75" customHeight="1">
      <c r="A37" s="135"/>
      <c r="B37" s="112"/>
      <c r="C37" s="112"/>
      <c r="D37" s="113"/>
      <c r="E37" s="136"/>
      <c r="F37" s="137"/>
      <c r="G37" s="239"/>
      <c r="H37" s="113"/>
      <c r="I37" s="113"/>
      <c r="J37" s="240"/>
      <c r="K37" s="239"/>
      <c r="L37" s="151"/>
    </row>
    <row r="38" spans="1:12" s="11" customFormat="1" ht="18.75" customHeight="1">
      <c r="A38" s="231">
        <v>16</v>
      </c>
      <c r="B38" s="232"/>
      <c r="C38" s="232"/>
      <c r="D38" s="233"/>
      <c r="E38" s="234"/>
      <c r="F38" s="235"/>
      <c r="G38" s="67"/>
      <c r="H38" s="233"/>
      <c r="I38" s="233"/>
      <c r="J38" s="236"/>
      <c r="K38" s="237"/>
      <c r="L38" s="238"/>
    </row>
    <row r="39" spans="1:12" s="11" customFormat="1" ht="18.75" customHeight="1">
      <c r="A39" s="135"/>
      <c r="B39" s="112"/>
      <c r="C39" s="112"/>
      <c r="D39" s="113"/>
      <c r="E39" s="136"/>
      <c r="F39" s="137"/>
      <c r="G39" s="239"/>
      <c r="H39" s="113"/>
      <c r="I39" s="113"/>
      <c r="J39" s="240"/>
      <c r="K39" s="239"/>
      <c r="L39" s="151"/>
    </row>
    <row r="40" spans="1:12" s="11" customFormat="1" ht="18.75" customHeight="1">
      <c r="A40" s="231">
        <v>17</v>
      </c>
      <c r="B40" s="232"/>
      <c r="C40" s="232"/>
      <c r="D40" s="233"/>
      <c r="E40" s="234"/>
      <c r="F40" s="235"/>
      <c r="G40" s="67"/>
      <c r="H40" s="233"/>
      <c r="I40" s="233"/>
      <c r="J40" s="236"/>
      <c r="K40" s="237"/>
      <c r="L40" s="238"/>
    </row>
    <row r="41" spans="1:12" s="11" customFormat="1" ht="18.75" customHeight="1">
      <c r="A41" s="135"/>
      <c r="B41" s="112"/>
      <c r="C41" s="112"/>
      <c r="D41" s="113"/>
      <c r="E41" s="136"/>
      <c r="F41" s="137"/>
      <c r="G41" s="239"/>
      <c r="H41" s="113"/>
      <c r="I41" s="113"/>
      <c r="J41" s="240"/>
      <c r="K41" s="239"/>
      <c r="L41" s="151"/>
    </row>
    <row r="42" spans="1:12" s="11" customFormat="1" ht="18.75" customHeight="1">
      <c r="A42" s="231">
        <v>18</v>
      </c>
      <c r="B42" s="232"/>
      <c r="C42" s="232"/>
      <c r="D42" s="233"/>
      <c r="E42" s="234"/>
      <c r="F42" s="235"/>
      <c r="G42" s="67"/>
      <c r="H42" s="233"/>
      <c r="I42" s="233"/>
      <c r="J42" s="236"/>
      <c r="K42" s="237"/>
      <c r="L42" s="238"/>
    </row>
    <row r="43" spans="1:12" s="11" customFormat="1" ht="18.75" customHeight="1">
      <c r="A43" s="135"/>
      <c r="B43" s="112"/>
      <c r="C43" s="112"/>
      <c r="D43" s="113"/>
      <c r="E43" s="136"/>
      <c r="F43" s="137"/>
      <c r="G43" s="239"/>
      <c r="H43" s="113"/>
      <c r="I43" s="113"/>
      <c r="J43" s="240"/>
      <c r="K43" s="239"/>
      <c r="L43" s="151"/>
    </row>
    <row r="44" spans="1:12" s="11" customFormat="1" ht="18.75" customHeight="1">
      <c r="A44" s="231">
        <v>19</v>
      </c>
      <c r="B44" s="232"/>
      <c r="C44" s="232"/>
      <c r="D44" s="233"/>
      <c r="E44" s="234"/>
      <c r="F44" s="235"/>
      <c r="G44" s="67"/>
      <c r="H44" s="233"/>
      <c r="I44" s="233"/>
      <c r="J44" s="236"/>
      <c r="K44" s="237"/>
      <c r="L44" s="238"/>
    </row>
    <row r="45" spans="1:12" s="11" customFormat="1" ht="18.75" customHeight="1">
      <c r="A45" s="135"/>
      <c r="B45" s="112"/>
      <c r="C45" s="112"/>
      <c r="D45" s="113"/>
      <c r="E45" s="136"/>
      <c r="F45" s="137"/>
      <c r="G45" s="239"/>
      <c r="H45" s="113"/>
      <c r="I45" s="113"/>
      <c r="J45" s="240"/>
      <c r="K45" s="239"/>
      <c r="L45" s="151"/>
    </row>
    <row r="46" spans="1:12" s="11" customFormat="1" ht="18.75" customHeight="1">
      <c r="A46" s="231">
        <v>20</v>
      </c>
      <c r="B46" s="232"/>
      <c r="C46" s="232"/>
      <c r="D46" s="233"/>
      <c r="E46" s="234"/>
      <c r="F46" s="235"/>
      <c r="G46" s="67"/>
      <c r="H46" s="233"/>
      <c r="I46" s="233"/>
      <c r="J46" s="236"/>
      <c r="K46" s="237"/>
      <c r="L46" s="238"/>
    </row>
    <row r="47" spans="1:12" s="11" customFormat="1" ht="18.75" customHeight="1">
      <c r="A47" s="135"/>
      <c r="B47" s="112"/>
      <c r="C47" s="112"/>
      <c r="D47" s="113"/>
      <c r="E47" s="136"/>
      <c r="F47" s="137"/>
      <c r="G47" s="239"/>
      <c r="H47" s="113"/>
      <c r="I47" s="113"/>
      <c r="J47" s="240"/>
      <c r="K47" s="239"/>
      <c r="L47" s="151"/>
    </row>
    <row r="48" spans="1:12" s="11" customFormat="1" ht="18.75" customHeight="1">
      <c r="A48" s="231">
        <v>21</v>
      </c>
      <c r="B48" s="232"/>
      <c r="C48" s="232"/>
      <c r="D48" s="233"/>
      <c r="E48" s="234"/>
      <c r="F48" s="235"/>
      <c r="G48" s="67"/>
      <c r="H48" s="233"/>
      <c r="I48" s="233"/>
      <c r="J48" s="236"/>
      <c r="K48" s="237"/>
      <c r="L48" s="238"/>
    </row>
    <row r="49" spans="1:12" s="11" customFormat="1" ht="18.75" customHeight="1">
      <c r="A49" s="135"/>
      <c r="B49" s="112"/>
      <c r="C49" s="112"/>
      <c r="D49" s="113"/>
      <c r="E49" s="136"/>
      <c r="F49" s="137"/>
      <c r="G49" s="239"/>
      <c r="H49" s="113"/>
      <c r="I49" s="113"/>
      <c r="J49" s="240"/>
      <c r="K49" s="239"/>
      <c r="L49" s="151"/>
    </row>
    <row r="50" spans="1:12" s="11" customFormat="1" ht="18.75" customHeight="1">
      <c r="A50" s="231">
        <v>22</v>
      </c>
      <c r="B50" s="232"/>
      <c r="C50" s="232"/>
      <c r="D50" s="233"/>
      <c r="E50" s="234"/>
      <c r="F50" s="235"/>
      <c r="G50" s="67"/>
      <c r="H50" s="233"/>
      <c r="I50" s="233"/>
      <c r="J50" s="236"/>
      <c r="K50" s="237"/>
      <c r="L50" s="238"/>
    </row>
    <row r="51" spans="1:12" s="11" customFormat="1" ht="18.75" customHeight="1">
      <c r="A51" s="135"/>
      <c r="B51" s="112"/>
      <c r="C51" s="112"/>
      <c r="D51" s="113"/>
      <c r="E51" s="136"/>
      <c r="F51" s="137"/>
      <c r="G51" s="239"/>
      <c r="H51" s="113"/>
      <c r="I51" s="113"/>
      <c r="J51" s="240"/>
      <c r="K51" s="239"/>
      <c r="L51" s="151"/>
    </row>
    <row r="52" spans="1:12" s="11" customFormat="1" ht="18.75" customHeight="1">
      <c r="A52" s="231">
        <v>23</v>
      </c>
      <c r="B52" s="232"/>
      <c r="C52" s="232"/>
      <c r="D52" s="233"/>
      <c r="E52" s="234"/>
      <c r="F52" s="235"/>
      <c r="G52" s="67"/>
      <c r="H52" s="233"/>
      <c r="I52" s="233"/>
      <c r="J52" s="236"/>
      <c r="K52" s="237"/>
      <c r="L52" s="238"/>
    </row>
    <row r="53" spans="1:12" s="11" customFormat="1" ht="18.75" customHeight="1">
      <c r="A53" s="135"/>
      <c r="B53" s="112"/>
      <c r="C53" s="112"/>
      <c r="D53" s="113"/>
      <c r="E53" s="136"/>
      <c r="F53" s="137"/>
      <c r="G53" s="239"/>
      <c r="H53" s="113"/>
      <c r="I53" s="113"/>
      <c r="J53" s="240"/>
      <c r="K53" s="239"/>
      <c r="L53" s="151"/>
    </row>
    <row r="54" spans="1:12" s="11" customFormat="1" ht="18.75" customHeight="1">
      <c r="A54" s="231">
        <v>24</v>
      </c>
      <c r="B54" s="232"/>
      <c r="C54" s="232"/>
      <c r="D54" s="233"/>
      <c r="E54" s="234"/>
      <c r="F54" s="235"/>
      <c r="G54" s="67"/>
      <c r="H54" s="233"/>
      <c r="I54" s="233"/>
      <c r="J54" s="236"/>
      <c r="K54" s="237"/>
      <c r="L54" s="238"/>
    </row>
    <row r="55" spans="1:12" s="11" customFormat="1" ht="18.75" customHeight="1">
      <c r="A55" s="135"/>
      <c r="B55" s="112"/>
      <c r="C55" s="112"/>
      <c r="D55" s="113"/>
      <c r="E55" s="136"/>
      <c r="F55" s="137"/>
      <c r="G55" s="239"/>
      <c r="H55" s="113"/>
      <c r="I55" s="113"/>
      <c r="J55" s="240"/>
      <c r="K55" s="239"/>
      <c r="L55" s="151"/>
    </row>
    <row r="56" spans="1:12" s="11" customFormat="1" ht="18.75" customHeight="1">
      <c r="A56" s="231">
        <v>25</v>
      </c>
      <c r="B56" s="232"/>
      <c r="C56" s="232"/>
      <c r="D56" s="233"/>
      <c r="E56" s="234"/>
      <c r="F56" s="235"/>
      <c r="G56" s="67"/>
      <c r="H56" s="233"/>
      <c r="I56" s="233"/>
      <c r="J56" s="236"/>
      <c r="K56" s="237"/>
      <c r="L56" s="238"/>
    </row>
    <row r="57" spans="1:12" s="11" customFormat="1" ht="18.75" customHeight="1">
      <c r="A57" s="135"/>
      <c r="B57" s="112"/>
      <c r="C57" s="112"/>
      <c r="D57" s="113"/>
      <c r="E57" s="136"/>
      <c r="F57" s="137"/>
      <c r="G57" s="239"/>
      <c r="H57" s="113"/>
      <c r="I57" s="113"/>
      <c r="J57" s="240"/>
      <c r="K57" s="239"/>
      <c r="L57" s="151"/>
    </row>
    <row r="58" spans="1:12" s="11" customFormat="1" ht="18.75" customHeight="1">
      <c r="A58" s="231">
        <v>26</v>
      </c>
      <c r="B58" s="232"/>
      <c r="C58" s="232"/>
      <c r="D58" s="233"/>
      <c r="E58" s="234"/>
      <c r="F58" s="235"/>
      <c r="G58" s="67"/>
      <c r="H58" s="233"/>
      <c r="I58" s="233"/>
      <c r="J58" s="236"/>
      <c r="K58" s="237"/>
      <c r="L58" s="238"/>
    </row>
    <row r="59" spans="1:12" s="11" customFormat="1" ht="18.75" customHeight="1">
      <c r="A59" s="135"/>
      <c r="B59" s="112"/>
      <c r="C59" s="112"/>
      <c r="D59" s="113"/>
      <c r="E59" s="136"/>
      <c r="F59" s="137"/>
      <c r="G59" s="239"/>
      <c r="H59" s="113"/>
      <c r="I59" s="113"/>
      <c r="J59" s="240"/>
      <c r="K59" s="239"/>
      <c r="L59" s="151"/>
    </row>
    <row r="60" spans="1:12" s="11" customFormat="1" ht="18.75" customHeight="1">
      <c r="A60" s="231">
        <v>27</v>
      </c>
      <c r="B60" s="232"/>
      <c r="C60" s="232"/>
      <c r="D60" s="233"/>
      <c r="E60" s="234"/>
      <c r="F60" s="235"/>
      <c r="G60" s="67"/>
      <c r="H60" s="233"/>
      <c r="I60" s="233"/>
      <c r="J60" s="236"/>
      <c r="K60" s="237"/>
      <c r="L60" s="238"/>
    </row>
    <row r="61" spans="1:12" s="11" customFormat="1" ht="18.75" customHeight="1">
      <c r="A61" s="135"/>
      <c r="B61" s="112"/>
      <c r="C61" s="112"/>
      <c r="D61" s="113"/>
      <c r="E61" s="136"/>
      <c r="F61" s="137"/>
      <c r="G61" s="239"/>
      <c r="H61" s="113"/>
      <c r="I61" s="113"/>
      <c r="J61" s="240"/>
      <c r="K61" s="239"/>
      <c r="L61" s="151"/>
    </row>
    <row r="62" spans="1:12" s="11" customFormat="1" ht="18.75" customHeight="1">
      <c r="A62" s="231">
        <v>28</v>
      </c>
      <c r="B62" s="232"/>
      <c r="C62" s="232"/>
      <c r="D62" s="233"/>
      <c r="E62" s="234"/>
      <c r="F62" s="235"/>
      <c r="G62" s="67"/>
      <c r="H62" s="233"/>
      <c r="I62" s="233"/>
      <c r="J62" s="236"/>
      <c r="K62" s="237"/>
      <c r="L62" s="238"/>
    </row>
    <row r="63" spans="1:12" s="11" customFormat="1" ht="18.75" customHeight="1">
      <c r="A63" s="135"/>
      <c r="B63" s="112"/>
      <c r="C63" s="112"/>
      <c r="D63" s="113"/>
      <c r="E63" s="136"/>
      <c r="F63" s="137"/>
      <c r="G63" s="239"/>
      <c r="H63" s="113"/>
      <c r="I63" s="113"/>
      <c r="J63" s="240"/>
      <c r="K63" s="239"/>
      <c r="L63" s="151"/>
    </row>
    <row r="64" spans="1:12" s="11" customFormat="1" ht="18.75" customHeight="1">
      <c r="A64" s="231">
        <v>29</v>
      </c>
      <c r="B64" s="232"/>
      <c r="C64" s="232"/>
      <c r="D64" s="233"/>
      <c r="E64" s="234"/>
      <c r="F64" s="235"/>
      <c r="G64" s="67"/>
      <c r="H64" s="233"/>
      <c r="I64" s="233"/>
      <c r="J64" s="236"/>
      <c r="K64" s="237"/>
      <c r="L64" s="238"/>
    </row>
    <row r="65" spans="1:12" s="11" customFormat="1" ht="18.75" customHeight="1">
      <c r="A65" s="135"/>
      <c r="B65" s="112"/>
      <c r="C65" s="112"/>
      <c r="D65" s="113"/>
      <c r="E65" s="136"/>
      <c r="F65" s="137"/>
      <c r="G65" s="239"/>
      <c r="H65" s="113"/>
      <c r="I65" s="113"/>
      <c r="J65" s="240"/>
      <c r="K65" s="239"/>
      <c r="L65" s="151"/>
    </row>
    <row r="66" spans="1:12" s="11" customFormat="1" ht="18.75" customHeight="1">
      <c r="A66" s="231">
        <v>30</v>
      </c>
      <c r="B66" s="232"/>
      <c r="C66" s="232"/>
      <c r="D66" s="233"/>
      <c r="E66" s="234"/>
      <c r="F66" s="235"/>
      <c r="G66" s="67"/>
      <c r="H66" s="233"/>
      <c r="I66" s="233"/>
      <c r="J66" s="236"/>
      <c r="K66" s="237"/>
      <c r="L66" s="238"/>
    </row>
    <row r="67" spans="1:12" s="11" customFormat="1" ht="18.75" customHeight="1">
      <c r="A67" s="135"/>
      <c r="B67" s="112"/>
      <c r="C67" s="112"/>
      <c r="D67" s="113"/>
      <c r="E67" s="136"/>
      <c r="F67" s="137"/>
      <c r="G67" s="239"/>
      <c r="H67" s="113"/>
      <c r="I67" s="113"/>
      <c r="J67" s="240"/>
      <c r="K67" s="239"/>
      <c r="L67" s="151"/>
    </row>
    <row r="68" spans="1:12" s="11" customFormat="1" ht="18.75" customHeight="1">
      <c r="A68" s="231">
        <v>31</v>
      </c>
      <c r="B68" s="232"/>
      <c r="C68" s="232"/>
      <c r="D68" s="233"/>
      <c r="E68" s="234"/>
      <c r="F68" s="235"/>
      <c r="G68" s="67"/>
      <c r="H68" s="233"/>
      <c r="I68" s="233"/>
      <c r="J68" s="236"/>
      <c r="K68" s="237"/>
      <c r="L68" s="238"/>
    </row>
    <row r="69" spans="1:12" s="11" customFormat="1" ht="18.75" customHeight="1">
      <c r="A69" s="135"/>
      <c r="B69" s="112"/>
      <c r="C69" s="112"/>
      <c r="D69" s="113"/>
      <c r="E69" s="136"/>
      <c r="F69" s="137"/>
      <c r="G69" s="239"/>
      <c r="H69" s="113"/>
      <c r="I69" s="113"/>
      <c r="J69" s="240"/>
      <c r="K69" s="239"/>
      <c r="L69" s="151"/>
    </row>
    <row r="70" spans="1:12" s="11" customFormat="1" ht="18.75" customHeight="1">
      <c r="A70" s="231">
        <v>32</v>
      </c>
      <c r="B70" s="232"/>
      <c r="C70" s="232"/>
      <c r="D70" s="233"/>
      <c r="E70" s="234"/>
      <c r="F70" s="235"/>
      <c r="G70" s="67"/>
      <c r="H70" s="233"/>
      <c r="I70" s="233"/>
      <c r="J70" s="236"/>
      <c r="K70" s="237"/>
      <c r="L70" s="238"/>
    </row>
    <row r="71" spans="1:12" s="11" customFormat="1" ht="18.75" customHeight="1">
      <c r="A71" s="135"/>
      <c r="B71" s="112"/>
      <c r="C71" s="112"/>
      <c r="D71" s="113"/>
      <c r="E71" s="136"/>
      <c r="F71" s="137"/>
      <c r="G71" s="239"/>
      <c r="H71" s="113"/>
      <c r="I71" s="113"/>
      <c r="J71" s="240"/>
      <c r="K71" s="239"/>
      <c r="L71" s="151"/>
    </row>
    <row r="72" spans="1:12" s="11" customFormat="1" ht="18.75" customHeight="1">
      <c r="A72" s="231">
        <v>33</v>
      </c>
      <c r="B72" s="232"/>
      <c r="C72" s="232"/>
      <c r="D72" s="233"/>
      <c r="E72" s="234"/>
      <c r="F72" s="235"/>
      <c r="G72" s="67"/>
      <c r="H72" s="233"/>
      <c r="I72" s="233"/>
      <c r="J72" s="236"/>
      <c r="K72" s="237"/>
      <c r="L72" s="238"/>
    </row>
    <row r="73" spans="1:12" s="11" customFormat="1" ht="18.75" customHeight="1">
      <c r="A73" s="135"/>
      <c r="B73" s="112"/>
      <c r="C73" s="112"/>
      <c r="D73" s="113"/>
      <c r="E73" s="136"/>
      <c r="F73" s="137"/>
      <c r="G73" s="239"/>
      <c r="H73" s="113"/>
      <c r="I73" s="113"/>
      <c r="J73" s="240"/>
      <c r="K73" s="239"/>
      <c r="L73" s="151"/>
    </row>
    <row r="74" spans="1:12" s="11" customFormat="1" ht="18.75" customHeight="1">
      <c r="A74" s="231">
        <v>34</v>
      </c>
      <c r="B74" s="232"/>
      <c r="C74" s="232"/>
      <c r="D74" s="233"/>
      <c r="E74" s="234"/>
      <c r="F74" s="235"/>
      <c r="G74" s="67"/>
      <c r="H74" s="233"/>
      <c r="I74" s="233"/>
      <c r="J74" s="236"/>
      <c r="K74" s="237"/>
      <c r="L74" s="238"/>
    </row>
    <row r="75" spans="1:12" s="11" customFormat="1" ht="18.75" customHeight="1">
      <c r="A75" s="135"/>
      <c r="B75" s="112"/>
      <c r="C75" s="112"/>
      <c r="D75" s="113"/>
      <c r="E75" s="136"/>
      <c r="F75" s="137"/>
      <c r="G75" s="239"/>
      <c r="H75" s="113"/>
      <c r="I75" s="113"/>
      <c r="J75" s="240"/>
      <c r="K75" s="239"/>
      <c r="L75" s="151"/>
    </row>
    <row r="76" spans="1:12" s="11" customFormat="1" ht="18.75" customHeight="1">
      <c r="A76" s="231">
        <v>35</v>
      </c>
      <c r="B76" s="232"/>
      <c r="C76" s="232"/>
      <c r="D76" s="233"/>
      <c r="E76" s="234"/>
      <c r="F76" s="235"/>
      <c r="G76" s="67"/>
      <c r="H76" s="233"/>
      <c r="I76" s="233"/>
      <c r="J76" s="236"/>
      <c r="K76" s="237"/>
      <c r="L76" s="238"/>
    </row>
    <row r="77" spans="1:12" s="11" customFormat="1" ht="18.75" customHeight="1">
      <c r="A77" s="135"/>
      <c r="B77" s="112"/>
      <c r="C77" s="112"/>
      <c r="D77" s="113"/>
      <c r="E77" s="136"/>
      <c r="F77" s="137"/>
      <c r="G77" s="239"/>
      <c r="H77" s="113"/>
      <c r="I77" s="113"/>
      <c r="J77" s="240"/>
      <c r="K77" s="239"/>
      <c r="L77" s="151"/>
    </row>
    <row r="78" spans="1:12" s="11" customFormat="1" ht="18.75" customHeight="1">
      <c r="A78" s="231">
        <v>36</v>
      </c>
      <c r="B78" s="232"/>
      <c r="C78" s="232"/>
      <c r="D78" s="233"/>
      <c r="E78" s="234"/>
      <c r="F78" s="235"/>
      <c r="G78" s="67"/>
      <c r="H78" s="233"/>
      <c r="I78" s="233"/>
      <c r="J78" s="236"/>
      <c r="K78" s="237"/>
      <c r="L78" s="238"/>
    </row>
    <row r="79" spans="1:12" s="11" customFormat="1" ht="18.75" customHeight="1">
      <c r="A79" s="135"/>
      <c r="B79" s="112"/>
      <c r="C79" s="112"/>
      <c r="D79" s="113"/>
      <c r="E79" s="136"/>
      <c r="F79" s="137"/>
      <c r="G79" s="239"/>
      <c r="H79" s="113"/>
      <c r="I79" s="113"/>
      <c r="J79" s="240"/>
      <c r="K79" s="239"/>
      <c r="L79" s="151"/>
    </row>
    <row r="80" spans="1:12" s="11" customFormat="1" ht="18.75" customHeight="1">
      <c r="A80" s="231">
        <v>37</v>
      </c>
      <c r="B80" s="232"/>
      <c r="C80" s="232"/>
      <c r="D80" s="233"/>
      <c r="E80" s="234"/>
      <c r="F80" s="235"/>
      <c r="G80" s="67"/>
      <c r="H80" s="233"/>
      <c r="I80" s="233"/>
      <c r="J80" s="236"/>
      <c r="K80" s="237"/>
      <c r="L80" s="238"/>
    </row>
    <row r="81" spans="1:12" s="11" customFormat="1" ht="18.75" customHeight="1">
      <c r="A81" s="135"/>
      <c r="B81" s="112"/>
      <c r="C81" s="112"/>
      <c r="D81" s="113"/>
      <c r="E81" s="136"/>
      <c r="F81" s="137"/>
      <c r="G81" s="239"/>
      <c r="H81" s="113"/>
      <c r="I81" s="113"/>
      <c r="J81" s="240"/>
      <c r="K81" s="239"/>
      <c r="L81" s="151"/>
    </row>
    <row r="82" spans="1:12" s="11" customFormat="1" ht="18.75" customHeight="1">
      <c r="A82" s="231">
        <v>38</v>
      </c>
      <c r="B82" s="232"/>
      <c r="C82" s="232"/>
      <c r="D82" s="233"/>
      <c r="E82" s="234"/>
      <c r="F82" s="235"/>
      <c r="G82" s="67"/>
      <c r="H82" s="233"/>
      <c r="I82" s="233"/>
      <c r="J82" s="236"/>
      <c r="K82" s="237"/>
      <c r="L82" s="238"/>
    </row>
    <row r="83" spans="1:12" s="11" customFormat="1" ht="18.75" customHeight="1">
      <c r="A83" s="135"/>
      <c r="B83" s="112"/>
      <c r="C83" s="112"/>
      <c r="D83" s="113"/>
      <c r="E83" s="136"/>
      <c r="F83" s="137"/>
      <c r="G83" s="239"/>
      <c r="H83" s="113"/>
      <c r="I83" s="113"/>
      <c r="J83" s="240"/>
      <c r="K83" s="239"/>
      <c r="L83" s="151"/>
    </row>
    <row r="84" spans="1:12" s="11" customFormat="1" ht="18.75" customHeight="1">
      <c r="A84" s="231">
        <v>39</v>
      </c>
      <c r="B84" s="232"/>
      <c r="C84" s="232"/>
      <c r="D84" s="233"/>
      <c r="E84" s="234"/>
      <c r="F84" s="235"/>
      <c r="G84" s="67"/>
      <c r="H84" s="233"/>
      <c r="I84" s="233"/>
      <c r="J84" s="236"/>
      <c r="K84" s="237"/>
      <c r="L84" s="238"/>
    </row>
    <row r="85" spans="1:12" s="11" customFormat="1" ht="18.75" customHeight="1">
      <c r="A85" s="135"/>
      <c r="B85" s="112"/>
      <c r="C85" s="112"/>
      <c r="D85" s="113"/>
      <c r="E85" s="136"/>
      <c r="F85" s="137"/>
      <c r="G85" s="239"/>
      <c r="H85" s="113"/>
      <c r="I85" s="113"/>
      <c r="J85" s="240"/>
      <c r="K85" s="239"/>
      <c r="L85" s="151"/>
    </row>
    <row r="86" spans="1:12" s="11" customFormat="1" ht="18.75" customHeight="1">
      <c r="A86" s="231">
        <v>40</v>
      </c>
      <c r="B86" s="232"/>
      <c r="C86" s="232"/>
      <c r="D86" s="233"/>
      <c r="E86" s="234"/>
      <c r="F86" s="235"/>
      <c r="G86" s="67"/>
      <c r="H86" s="233"/>
      <c r="I86" s="233"/>
      <c r="J86" s="236"/>
      <c r="K86" s="237"/>
      <c r="L86" s="238"/>
    </row>
    <row r="87" spans="1:12" s="11" customFormat="1" ht="18.75" customHeight="1">
      <c r="A87" s="135"/>
      <c r="B87" s="112"/>
      <c r="C87" s="112"/>
      <c r="D87" s="113"/>
      <c r="E87" s="136"/>
      <c r="F87" s="137"/>
      <c r="G87" s="239"/>
      <c r="H87" s="113"/>
      <c r="I87" s="113"/>
      <c r="J87" s="240"/>
      <c r="K87" s="239"/>
      <c r="L87" s="151"/>
    </row>
    <row r="88" spans="1:12" s="11" customFormat="1" ht="18.75" customHeight="1">
      <c r="A88" s="231">
        <v>41</v>
      </c>
      <c r="B88" s="232"/>
      <c r="C88" s="232"/>
      <c r="D88" s="233"/>
      <c r="E88" s="234"/>
      <c r="F88" s="235"/>
      <c r="G88" s="67"/>
      <c r="H88" s="233"/>
      <c r="I88" s="233"/>
      <c r="J88" s="236"/>
      <c r="K88" s="237"/>
      <c r="L88" s="238"/>
    </row>
    <row r="89" spans="1:12" s="11" customFormat="1" ht="18.75" customHeight="1">
      <c r="A89" s="135"/>
      <c r="B89" s="112"/>
      <c r="C89" s="112"/>
      <c r="D89" s="113"/>
      <c r="E89" s="136"/>
      <c r="F89" s="137"/>
      <c r="G89" s="239"/>
      <c r="H89" s="113"/>
      <c r="I89" s="113"/>
      <c r="J89" s="240"/>
      <c r="K89" s="239"/>
      <c r="L89" s="151"/>
    </row>
    <row r="90" spans="1:12" s="11" customFormat="1" ht="18.75" customHeight="1">
      <c r="A90" s="231">
        <v>42</v>
      </c>
      <c r="B90" s="232"/>
      <c r="C90" s="232"/>
      <c r="D90" s="233"/>
      <c r="E90" s="234"/>
      <c r="F90" s="235"/>
      <c r="G90" s="67"/>
      <c r="H90" s="233"/>
      <c r="I90" s="233"/>
      <c r="J90" s="236"/>
      <c r="K90" s="237"/>
      <c r="L90" s="238"/>
    </row>
    <row r="91" spans="1:12" s="11" customFormat="1" ht="18.75" customHeight="1">
      <c r="A91" s="135"/>
      <c r="B91" s="112"/>
      <c r="C91" s="112"/>
      <c r="D91" s="113"/>
      <c r="E91" s="136"/>
      <c r="F91" s="137"/>
      <c r="G91" s="239"/>
      <c r="H91" s="113"/>
      <c r="I91" s="113"/>
      <c r="J91" s="240"/>
      <c r="K91" s="239"/>
      <c r="L91" s="151"/>
    </row>
    <row r="92" spans="1:12" s="11" customFormat="1" ht="18.75" customHeight="1">
      <c r="A92" s="231">
        <v>43</v>
      </c>
      <c r="B92" s="232"/>
      <c r="C92" s="232"/>
      <c r="D92" s="233"/>
      <c r="E92" s="234"/>
      <c r="F92" s="235"/>
      <c r="G92" s="67"/>
      <c r="H92" s="233"/>
      <c r="I92" s="233"/>
      <c r="J92" s="236"/>
      <c r="K92" s="237"/>
      <c r="L92" s="238"/>
    </row>
    <row r="93" spans="1:12" s="11" customFormat="1" ht="18.75" customHeight="1">
      <c r="A93" s="135"/>
      <c r="B93" s="112"/>
      <c r="C93" s="112"/>
      <c r="D93" s="113"/>
      <c r="E93" s="136"/>
      <c r="F93" s="137"/>
      <c r="G93" s="239"/>
      <c r="H93" s="113"/>
      <c r="I93" s="113"/>
      <c r="J93" s="240"/>
      <c r="K93" s="239"/>
      <c r="L93" s="151"/>
    </row>
    <row r="94" spans="1:12" s="11" customFormat="1" ht="18.75" customHeight="1">
      <c r="A94" s="231">
        <v>44</v>
      </c>
      <c r="B94" s="232"/>
      <c r="C94" s="232"/>
      <c r="D94" s="233"/>
      <c r="E94" s="234"/>
      <c r="F94" s="235"/>
      <c r="G94" s="67"/>
      <c r="H94" s="233"/>
      <c r="I94" s="233"/>
      <c r="J94" s="236"/>
      <c r="K94" s="237"/>
      <c r="L94" s="238"/>
    </row>
    <row r="95" spans="1:12" s="11" customFormat="1" ht="18.75" customHeight="1">
      <c r="A95" s="135"/>
      <c r="B95" s="112"/>
      <c r="C95" s="112"/>
      <c r="D95" s="113"/>
      <c r="E95" s="136"/>
      <c r="F95" s="137"/>
      <c r="G95" s="239"/>
      <c r="H95" s="113"/>
      <c r="I95" s="113"/>
      <c r="J95" s="240"/>
      <c r="K95" s="239"/>
      <c r="L95" s="151"/>
    </row>
    <row r="96" spans="1:12" s="11" customFormat="1" ht="18.75" customHeight="1">
      <c r="A96" s="231">
        <v>45</v>
      </c>
      <c r="B96" s="232"/>
      <c r="C96" s="232"/>
      <c r="D96" s="233"/>
      <c r="E96" s="234"/>
      <c r="F96" s="235"/>
      <c r="G96" s="67"/>
      <c r="H96" s="233"/>
      <c r="I96" s="233"/>
      <c r="J96" s="236"/>
      <c r="K96" s="237"/>
      <c r="L96" s="238"/>
    </row>
    <row r="97" spans="1:12" s="11" customFormat="1" ht="18.75" customHeight="1">
      <c r="A97" s="135"/>
      <c r="B97" s="112"/>
      <c r="C97" s="112"/>
      <c r="D97" s="113"/>
      <c r="E97" s="136"/>
      <c r="F97" s="137"/>
      <c r="G97" s="239"/>
      <c r="H97" s="113"/>
      <c r="I97" s="113"/>
      <c r="J97" s="240"/>
      <c r="K97" s="239"/>
      <c r="L97" s="151"/>
    </row>
    <row r="98" spans="1:12" s="11" customFormat="1" ht="18.75" customHeight="1">
      <c r="A98" s="231">
        <v>46</v>
      </c>
      <c r="B98" s="232"/>
      <c r="C98" s="232"/>
      <c r="D98" s="233"/>
      <c r="E98" s="234"/>
      <c r="F98" s="235"/>
      <c r="G98" s="67"/>
      <c r="H98" s="233"/>
      <c r="I98" s="233"/>
      <c r="J98" s="236"/>
      <c r="K98" s="237"/>
      <c r="L98" s="238"/>
    </row>
    <row r="99" spans="1:12" s="11" customFormat="1" ht="18.75" customHeight="1">
      <c r="A99" s="135"/>
      <c r="B99" s="112"/>
      <c r="C99" s="112"/>
      <c r="D99" s="113"/>
      <c r="E99" s="136"/>
      <c r="F99" s="137"/>
      <c r="G99" s="239"/>
      <c r="H99" s="113"/>
      <c r="I99" s="113"/>
      <c r="J99" s="240"/>
      <c r="K99" s="239"/>
      <c r="L99" s="151"/>
    </row>
    <row r="100" spans="1:12" s="11" customFormat="1" ht="18.75" customHeight="1">
      <c r="A100" s="231">
        <v>47</v>
      </c>
      <c r="B100" s="232"/>
      <c r="C100" s="232"/>
      <c r="D100" s="233"/>
      <c r="E100" s="234"/>
      <c r="F100" s="235"/>
      <c r="G100" s="67"/>
      <c r="H100" s="233"/>
      <c r="I100" s="233"/>
      <c r="J100" s="236"/>
      <c r="K100" s="237"/>
      <c r="L100" s="238"/>
    </row>
    <row r="101" spans="1:12" s="11" customFormat="1" ht="18.75" customHeight="1">
      <c r="A101" s="135"/>
      <c r="B101" s="112"/>
      <c r="C101" s="112"/>
      <c r="D101" s="113"/>
      <c r="E101" s="136"/>
      <c r="F101" s="137"/>
      <c r="G101" s="239"/>
      <c r="H101" s="113"/>
      <c r="I101" s="113"/>
      <c r="J101" s="240"/>
      <c r="K101" s="239"/>
      <c r="L101" s="151"/>
    </row>
    <row r="102" spans="1:12" s="11" customFormat="1" ht="18.75" customHeight="1">
      <c r="A102" s="231">
        <v>48</v>
      </c>
      <c r="B102" s="232"/>
      <c r="C102" s="232"/>
      <c r="D102" s="233"/>
      <c r="E102" s="234"/>
      <c r="F102" s="235"/>
      <c r="G102" s="67"/>
      <c r="H102" s="233"/>
      <c r="I102" s="233"/>
      <c r="J102" s="236"/>
      <c r="K102" s="237"/>
      <c r="L102" s="238"/>
    </row>
    <row r="103" spans="1:12" s="11" customFormat="1" ht="18.75" customHeight="1">
      <c r="A103" s="135"/>
      <c r="B103" s="112"/>
      <c r="C103" s="112"/>
      <c r="D103" s="113"/>
      <c r="E103" s="136"/>
      <c r="F103" s="137"/>
      <c r="G103" s="239"/>
      <c r="H103" s="113"/>
      <c r="I103" s="113"/>
      <c r="J103" s="240"/>
      <c r="K103" s="239"/>
      <c r="L103" s="151"/>
    </row>
    <row r="104" spans="1:12" s="11" customFormat="1" ht="18.75" customHeight="1">
      <c r="A104" s="231">
        <v>49</v>
      </c>
      <c r="B104" s="232"/>
      <c r="C104" s="232"/>
      <c r="D104" s="233"/>
      <c r="E104" s="234"/>
      <c r="F104" s="235"/>
      <c r="G104" s="67"/>
      <c r="H104" s="233"/>
      <c r="I104" s="233"/>
      <c r="J104" s="236"/>
      <c r="K104" s="237"/>
      <c r="L104" s="238"/>
    </row>
    <row r="105" spans="1:12" s="11" customFormat="1" ht="18.75" customHeight="1">
      <c r="A105" s="135"/>
      <c r="B105" s="112"/>
      <c r="C105" s="112"/>
      <c r="D105" s="113"/>
      <c r="E105" s="136"/>
      <c r="F105" s="137"/>
      <c r="G105" s="239"/>
      <c r="H105" s="113"/>
      <c r="I105" s="113"/>
      <c r="J105" s="240"/>
      <c r="K105" s="239"/>
      <c r="L105" s="151"/>
    </row>
    <row r="106" spans="1:12" s="11" customFormat="1" ht="18.75" customHeight="1">
      <c r="A106" s="231">
        <v>50</v>
      </c>
      <c r="B106" s="232"/>
      <c r="C106" s="232"/>
      <c r="D106" s="233"/>
      <c r="E106" s="234"/>
      <c r="F106" s="235"/>
      <c r="G106" s="67"/>
      <c r="H106" s="233"/>
      <c r="I106" s="233"/>
      <c r="J106" s="236"/>
      <c r="K106" s="237"/>
      <c r="L106" s="238"/>
    </row>
    <row r="107" spans="1:12" s="11" customFormat="1" ht="18.75" customHeight="1">
      <c r="A107" s="135"/>
      <c r="B107" s="112"/>
      <c r="C107" s="112"/>
      <c r="D107" s="113"/>
      <c r="E107" s="136"/>
      <c r="F107" s="137"/>
      <c r="G107" s="239"/>
      <c r="H107" s="113"/>
      <c r="I107" s="113"/>
      <c r="J107" s="240"/>
      <c r="K107" s="239"/>
      <c r="L107" s="151"/>
    </row>
    <row r="108" spans="1:12" s="11" customFormat="1" ht="18.75" customHeight="1">
      <c r="A108" s="231">
        <v>51</v>
      </c>
      <c r="B108" s="232"/>
      <c r="C108" s="232"/>
      <c r="D108" s="233"/>
      <c r="E108" s="234"/>
      <c r="F108" s="235"/>
      <c r="G108" s="67"/>
      <c r="H108" s="233"/>
      <c r="I108" s="233"/>
      <c r="J108" s="236"/>
      <c r="K108" s="237"/>
      <c r="L108" s="238"/>
    </row>
    <row r="109" spans="1:12" s="11" customFormat="1" ht="18.75" customHeight="1">
      <c r="A109" s="135"/>
      <c r="B109" s="112"/>
      <c r="C109" s="112"/>
      <c r="D109" s="113"/>
      <c r="E109" s="136"/>
      <c r="F109" s="137"/>
      <c r="G109" s="239"/>
      <c r="H109" s="113"/>
      <c r="I109" s="113"/>
      <c r="J109" s="240"/>
      <c r="K109" s="239"/>
      <c r="L109" s="151"/>
    </row>
    <row r="110" spans="1:12" s="11" customFormat="1" ht="18.75" customHeight="1">
      <c r="A110" s="231">
        <v>52</v>
      </c>
      <c r="B110" s="232"/>
      <c r="C110" s="232"/>
      <c r="D110" s="233"/>
      <c r="E110" s="234"/>
      <c r="F110" s="235"/>
      <c r="G110" s="67"/>
      <c r="H110" s="233"/>
      <c r="I110" s="233"/>
      <c r="J110" s="236"/>
      <c r="K110" s="237"/>
      <c r="L110" s="238"/>
    </row>
    <row r="111" spans="1:12" s="11" customFormat="1" ht="18.75" customHeight="1">
      <c r="A111" s="135"/>
      <c r="B111" s="112"/>
      <c r="C111" s="112"/>
      <c r="D111" s="113"/>
      <c r="E111" s="136"/>
      <c r="F111" s="137"/>
      <c r="G111" s="239"/>
      <c r="H111" s="113"/>
      <c r="I111" s="113"/>
      <c r="J111" s="240"/>
      <c r="K111" s="239"/>
      <c r="L111" s="151"/>
    </row>
    <row r="112" spans="1:12" s="11" customFormat="1" ht="18.75" customHeight="1">
      <c r="A112" s="231">
        <v>53</v>
      </c>
      <c r="B112" s="232"/>
      <c r="C112" s="232"/>
      <c r="D112" s="233"/>
      <c r="E112" s="234"/>
      <c r="F112" s="235"/>
      <c r="G112" s="67"/>
      <c r="H112" s="233"/>
      <c r="I112" s="233"/>
      <c r="J112" s="236"/>
      <c r="K112" s="237"/>
      <c r="L112" s="238"/>
    </row>
    <row r="113" spans="1:12" s="11" customFormat="1" ht="18.75" customHeight="1">
      <c r="A113" s="135"/>
      <c r="B113" s="112"/>
      <c r="C113" s="112"/>
      <c r="D113" s="113"/>
      <c r="E113" s="136"/>
      <c r="F113" s="137"/>
      <c r="G113" s="239"/>
      <c r="H113" s="113"/>
      <c r="I113" s="113"/>
      <c r="J113" s="240"/>
      <c r="K113" s="239"/>
      <c r="L113" s="151"/>
    </row>
    <row r="114" spans="1:12" s="11" customFormat="1" ht="18.75" customHeight="1">
      <c r="A114" s="231">
        <v>54</v>
      </c>
      <c r="B114" s="232"/>
      <c r="C114" s="232"/>
      <c r="D114" s="233"/>
      <c r="E114" s="234"/>
      <c r="F114" s="235"/>
      <c r="G114" s="67"/>
      <c r="H114" s="233"/>
      <c r="I114" s="233"/>
      <c r="J114" s="236"/>
      <c r="K114" s="237"/>
      <c r="L114" s="238"/>
    </row>
    <row r="115" spans="1:12" s="11" customFormat="1" ht="18.75" customHeight="1">
      <c r="A115" s="135"/>
      <c r="B115" s="112"/>
      <c r="C115" s="112"/>
      <c r="D115" s="113"/>
      <c r="E115" s="136"/>
      <c r="F115" s="137"/>
      <c r="G115" s="239"/>
      <c r="H115" s="113"/>
      <c r="I115" s="113"/>
      <c r="J115" s="240"/>
      <c r="K115" s="239"/>
      <c r="L115" s="151"/>
    </row>
    <row r="116" spans="1:12" s="11" customFormat="1" ht="18.75" customHeight="1">
      <c r="A116" s="231">
        <v>55</v>
      </c>
      <c r="B116" s="232"/>
      <c r="C116" s="232"/>
      <c r="D116" s="233"/>
      <c r="E116" s="234"/>
      <c r="F116" s="235"/>
      <c r="G116" s="67"/>
      <c r="H116" s="233"/>
      <c r="I116" s="233"/>
      <c r="J116" s="236"/>
      <c r="K116" s="237"/>
      <c r="L116" s="238"/>
    </row>
    <row r="117" spans="1:12" s="11" customFormat="1" ht="18.75" customHeight="1">
      <c r="A117" s="135"/>
      <c r="B117" s="112"/>
      <c r="C117" s="112"/>
      <c r="D117" s="113"/>
      <c r="E117" s="136"/>
      <c r="F117" s="137"/>
      <c r="G117" s="239"/>
      <c r="H117" s="113"/>
      <c r="I117" s="113"/>
      <c r="J117" s="240"/>
      <c r="K117" s="239"/>
      <c r="L117" s="151"/>
    </row>
    <row r="118" spans="1:12" s="11" customFormat="1" ht="18.75" customHeight="1">
      <c r="A118" s="231">
        <v>56</v>
      </c>
      <c r="B118" s="232"/>
      <c r="C118" s="232"/>
      <c r="D118" s="233"/>
      <c r="E118" s="234"/>
      <c r="F118" s="235"/>
      <c r="G118" s="67"/>
      <c r="H118" s="233"/>
      <c r="I118" s="233"/>
      <c r="J118" s="236"/>
      <c r="K118" s="237"/>
      <c r="L118" s="238"/>
    </row>
    <row r="119" spans="1:12" s="11" customFormat="1" ht="18.75" customHeight="1">
      <c r="A119" s="135"/>
      <c r="B119" s="112"/>
      <c r="C119" s="112"/>
      <c r="D119" s="113"/>
      <c r="E119" s="136"/>
      <c r="F119" s="137"/>
      <c r="G119" s="239"/>
      <c r="H119" s="113"/>
      <c r="I119" s="113"/>
      <c r="J119" s="240"/>
      <c r="K119" s="239"/>
      <c r="L119" s="151"/>
    </row>
    <row r="120" spans="1:12" s="11" customFormat="1" ht="18.75" customHeight="1">
      <c r="A120" s="231">
        <v>57</v>
      </c>
      <c r="B120" s="232"/>
      <c r="C120" s="232"/>
      <c r="D120" s="233"/>
      <c r="E120" s="234"/>
      <c r="F120" s="235"/>
      <c r="G120" s="67"/>
      <c r="H120" s="233"/>
      <c r="I120" s="233"/>
      <c r="J120" s="236"/>
      <c r="K120" s="237"/>
      <c r="L120" s="238"/>
    </row>
    <row r="121" spans="1:12" s="11" customFormat="1" ht="18.75" customHeight="1">
      <c r="A121" s="135"/>
      <c r="B121" s="112"/>
      <c r="C121" s="112"/>
      <c r="D121" s="113"/>
      <c r="E121" s="136"/>
      <c r="F121" s="137"/>
      <c r="G121" s="239"/>
      <c r="H121" s="113"/>
      <c r="I121" s="113"/>
      <c r="J121" s="240"/>
      <c r="K121" s="239"/>
      <c r="L121" s="151"/>
    </row>
    <row r="122" spans="1:12" s="11" customFormat="1" ht="18.75" customHeight="1">
      <c r="A122" s="231">
        <v>58</v>
      </c>
      <c r="B122" s="232"/>
      <c r="C122" s="232"/>
      <c r="D122" s="233"/>
      <c r="E122" s="234"/>
      <c r="F122" s="235"/>
      <c r="G122" s="67"/>
      <c r="H122" s="233"/>
      <c r="I122" s="233"/>
      <c r="J122" s="236"/>
      <c r="K122" s="237"/>
      <c r="L122" s="238"/>
    </row>
    <row r="123" spans="1:12" s="11" customFormat="1" ht="18.75" customHeight="1">
      <c r="A123" s="135"/>
      <c r="B123" s="112"/>
      <c r="C123" s="112"/>
      <c r="D123" s="113"/>
      <c r="E123" s="136"/>
      <c r="F123" s="137"/>
      <c r="G123" s="239"/>
      <c r="H123" s="113"/>
      <c r="I123" s="113"/>
      <c r="J123" s="240"/>
      <c r="K123" s="239"/>
      <c r="L123" s="151"/>
    </row>
    <row r="124" spans="1:12" s="11" customFormat="1" ht="18.75" customHeight="1">
      <c r="A124" s="231">
        <v>59</v>
      </c>
      <c r="B124" s="232"/>
      <c r="C124" s="232"/>
      <c r="D124" s="233"/>
      <c r="E124" s="234"/>
      <c r="F124" s="235"/>
      <c r="G124" s="67"/>
      <c r="H124" s="233"/>
      <c r="I124" s="233"/>
      <c r="J124" s="236"/>
      <c r="K124" s="237"/>
      <c r="L124" s="238"/>
    </row>
    <row r="125" spans="1:12" s="11" customFormat="1" ht="18.75" customHeight="1">
      <c r="A125" s="135"/>
      <c r="B125" s="112"/>
      <c r="C125" s="112"/>
      <c r="D125" s="113"/>
      <c r="E125" s="136"/>
      <c r="F125" s="137"/>
      <c r="G125" s="239"/>
      <c r="H125" s="113"/>
      <c r="I125" s="113"/>
      <c r="J125" s="240"/>
      <c r="K125" s="239"/>
      <c r="L125" s="151"/>
    </row>
    <row r="126" spans="1:12" s="11" customFormat="1" ht="18.75" customHeight="1">
      <c r="A126" s="231">
        <v>60</v>
      </c>
      <c r="B126" s="232"/>
      <c r="C126" s="232"/>
      <c r="D126" s="233"/>
      <c r="E126" s="234"/>
      <c r="F126" s="235"/>
      <c r="G126" s="67"/>
      <c r="H126" s="233"/>
      <c r="I126" s="233"/>
      <c r="J126" s="236"/>
      <c r="K126" s="237"/>
      <c r="L126" s="238"/>
    </row>
    <row r="127" spans="1:12" s="11" customFormat="1" ht="18.75" customHeight="1">
      <c r="A127" s="135"/>
      <c r="B127" s="112"/>
      <c r="C127" s="112"/>
      <c r="D127" s="113"/>
      <c r="E127" s="136"/>
      <c r="F127" s="137"/>
      <c r="G127" s="239"/>
      <c r="H127" s="113"/>
      <c r="I127" s="113"/>
      <c r="J127" s="240"/>
      <c r="K127" s="239"/>
      <c r="L127" s="151"/>
    </row>
    <row r="128" spans="1:12" s="11" customFormat="1" ht="18.75" customHeight="1">
      <c r="A128" s="231">
        <v>61</v>
      </c>
      <c r="B128" s="232"/>
      <c r="C128" s="232"/>
      <c r="D128" s="233"/>
      <c r="E128" s="234"/>
      <c r="F128" s="235"/>
      <c r="G128" s="67"/>
      <c r="H128" s="233"/>
      <c r="I128" s="233"/>
      <c r="J128" s="236"/>
      <c r="K128" s="237"/>
      <c r="L128" s="238"/>
    </row>
    <row r="129" spans="1:12" s="11" customFormat="1" ht="18.75" customHeight="1">
      <c r="A129" s="135"/>
      <c r="B129" s="112"/>
      <c r="C129" s="112"/>
      <c r="D129" s="113"/>
      <c r="E129" s="136"/>
      <c r="F129" s="137"/>
      <c r="G129" s="239"/>
      <c r="H129" s="113"/>
      <c r="I129" s="113"/>
      <c r="J129" s="240"/>
      <c r="K129" s="239"/>
      <c r="L129" s="151"/>
    </row>
    <row r="130" spans="1:12" s="11" customFormat="1" ht="18.75" customHeight="1">
      <c r="A130" s="231">
        <v>62</v>
      </c>
      <c r="B130" s="232"/>
      <c r="C130" s="232"/>
      <c r="D130" s="233"/>
      <c r="E130" s="234"/>
      <c r="F130" s="235"/>
      <c r="G130" s="67"/>
      <c r="H130" s="233"/>
      <c r="I130" s="233"/>
      <c r="J130" s="236"/>
      <c r="K130" s="237"/>
      <c r="L130" s="238"/>
    </row>
    <row r="131" spans="1:12" s="11" customFormat="1" ht="18.75" customHeight="1">
      <c r="A131" s="135"/>
      <c r="B131" s="112"/>
      <c r="C131" s="112"/>
      <c r="D131" s="113"/>
      <c r="E131" s="136"/>
      <c r="F131" s="137"/>
      <c r="G131" s="239"/>
      <c r="H131" s="113"/>
      <c r="I131" s="113"/>
      <c r="J131" s="240"/>
      <c r="K131" s="239"/>
      <c r="L131" s="151"/>
    </row>
    <row r="132" spans="1:12" s="11" customFormat="1" ht="18.75" customHeight="1">
      <c r="A132" s="231">
        <v>63</v>
      </c>
      <c r="B132" s="232"/>
      <c r="C132" s="232"/>
      <c r="D132" s="233"/>
      <c r="E132" s="234"/>
      <c r="F132" s="235"/>
      <c r="G132" s="67"/>
      <c r="H132" s="233"/>
      <c r="I132" s="233"/>
      <c r="J132" s="236"/>
      <c r="K132" s="237"/>
      <c r="L132" s="238"/>
    </row>
    <row r="133" spans="1:12" s="11" customFormat="1" ht="18.75" customHeight="1">
      <c r="A133" s="135"/>
      <c r="B133" s="112"/>
      <c r="C133" s="112"/>
      <c r="D133" s="113"/>
      <c r="E133" s="136"/>
      <c r="F133" s="137"/>
      <c r="G133" s="239"/>
      <c r="H133" s="113"/>
      <c r="I133" s="113"/>
      <c r="J133" s="240"/>
      <c r="K133" s="239"/>
      <c r="L133" s="151"/>
    </row>
    <row r="134" spans="1:12" s="11" customFormat="1" ht="18.75" customHeight="1">
      <c r="A134" s="231">
        <v>64</v>
      </c>
      <c r="B134" s="232"/>
      <c r="C134" s="232"/>
      <c r="D134" s="233"/>
      <c r="E134" s="234"/>
      <c r="F134" s="235"/>
      <c r="G134" s="67"/>
      <c r="H134" s="233"/>
      <c r="I134" s="233"/>
      <c r="J134" s="236"/>
      <c r="K134" s="237"/>
      <c r="L134" s="238"/>
    </row>
    <row r="135" spans="1:12" s="11" customFormat="1" ht="18.75" customHeight="1">
      <c r="A135" s="135"/>
      <c r="B135" s="112"/>
      <c r="C135" s="112"/>
      <c r="D135" s="113"/>
      <c r="E135" s="136"/>
      <c r="F135" s="137"/>
      <c r="G135" s="239"/>
      <c r="H135" s="113"/>
      <c r="I135" s="113"/>
      <c r="J135" s="240"/>
      <c r="K135" s="239"/>
      <c r="L135" s="151"/>
    </row>
    <row r="136" spans="1:12" s="11" customFormat="1" ht="18.75" customHeight="1">
      <c r="A136" s="231">
        <v>65</v>
      </c>
      <c r="B136" s="232"/>
      <c r="C136" s="232"/>
      <c r="D136" s="233"/>
      <c r="E136" s="234"/>
      <c r="F136" s="235"/>
      <c r="G136" s="67"/>
      <c r="H136" s="233"/>
      <c r="I136" s="233"/>
      <c r="J136" s="236"/>
      <c r="K136" s="237"/>
      <c r="L136" s="238"/>
    </row>
    <row r="137" spans="1:12" s="11" customFormat="1" ht="18.75" customHeight="1">
      <c r="A137" s="135"/>
      <c r="B137" s="112"/>
      <c r="C137" s="112"/>
      <c r="D137" s="113"/>
      <c r="E137" s="136"/>
      <c r="F137" s="137"/>
      <c r="G137" s="239"/>
      <c r="H137" s="113"/>
      <c r="I137" s="113"/>
      <c r="J137" s="240"/>
      <c r="K137" s="239"/>
      <c r="L137" s="151"/>
    </row>
    <row r="138" spans="1:12" s="11" customFormat="1" ht="18.75" customHeight="1">
      <c r="A138" s="231">
        <v>66</v>
      </c>
      <c r="B138" s="232"/>
      <c r="C138" s="232"/>
      <c r="D138" s="233"/>
      <c r="E138" s="234"/>
      <c r="F138" s="235"/>
      <c r="G138" s="67"/>
      <c r="H138" s="233"/>
      <c r="I138" s="233"/>
      <c r="J138" s="236"/>
      <c r="K138" s="237"/>
      <c r="L138" s="238"/>
    </row>
    <row r="139" spans="1:12" s="11" customFormat="1" ht="18.75" customHeight="1">
      <c r="A139" s="135"/>
      <c r="B139" s="112"/>
      <c r="C139" s="112"/>
      <c r="D139" s="113"/>
      <c r="E139" s="136"/>
      <c r="F139" s="137"/>
      <c r="G139" s="239"/>
      <c r="H139" s="113"/>
      <c r="I139" s="113"/>
      <c r="J139" s="240"/>
      <c r="K139" s="239"/>
      <c r="L139" s="151"/>
    </row>
    <row r="140" spans="1:12" s="11" customFormat="1" ht="18.75" customHeight="1">
      <c r="A140" s="231">
        <v>67</v>
      </c>
      <c r="B140" s="232"/>
      <c r="C140" s="232"/>
      <c r="D140" s="233"/>
      <c r="E140" s="234"/>
      <c r="F140" s="235"/>
      <c r="G140" s="67"/>
      <c r="H140" s="233"/>
      <c r="I140" s="233"/>
      <c r="J140" s="236"/>
      <c r="K140" s="237"/>
      <c r="L140" s="238"/>
    </row>
    <row r="141" spans="1:12" s="11" customFormat="1" ht="18.75" customHeight="1">
      <c r="A141" s="135"/>
      <c r="B141" s="112"/>
      <c r="C141" s="112"/>
      <c r="D141" s="113"/>
      <c r="E141" s="136"/>
      <c r="F141" s="137"/>
      <c r="G141" s="239"/>
      <c r="H141" s="113"/>
      <c r="I141" s="113"/>
      <c r="J141" s="240"/>
      <c r="K141" s="239"/>
      <c r="L141" s="151"/>
    </row>
    <row r="142" spans="1:12" s="11" customFormat="1" ht="18.75" customHeight="1">
      <c r="A142" s="231">
        <v>68</v>
      </c>
      <c r="B142" s="232"/>
      <c r="C142" s="232"/>
      <c r="D142" s="233"/>
      <c r="E142" s="234"/>
      <c r="F142" s="235"/>
      <c r="G142" s="67"/>
      <c r="H142" s="233"/>
      <c r="I142" s="233"/>
      <c r="J142" s="236"/>
      <c r="K142" s="237"/>
      <c r="L142" s="238"/>
    </row>
    <row r="143" spans="1:12" s="11" customFormat="1" ht="18.75" customHeight="1">
      <c r="A143" s="135"/>
      <c r="B143" s="112"/>
      <c r="C143" s="112"/>
      <c r="D143" s="113"/>
      <c r="E143" s="136"/>
      <c r="F143" s="137"/>
      <c r="G143" s="239"/>
      <c r="H143" s="113"/>
      <c r="I143" s="113"/>
      <c r="J143" s="240"/>
      <c r="K143" s="239"/>
      <c r="L143" s="151"/>
    </row>
    <row r="144" spans="1:12" s="11" customFormat="1" ht="18.75" customHeight="1">
      <c r="A144" s="231">
        <v>69</v>
      </c>
      <c r="B144" s="232"/>
      <c r="C144" s="232"/>
      <c r="D144" s="233"/>
      <c r="E144" s="234"/>
      <c r="F144" s="235"/>
      <c r="G144" s="67"/>
      <c r="H144" s="233"/>
      <c r="I144" s="233"/>
      <c r="J144" s="236"/>
      <c r="K144" s="237"/>
      <c r="L144" s="238"/>
    </row>
    <row r="145" spans="1:12" s="11" customFormat="1" ht="18.75" customHeight="1">
      <c r="A145" s="135"/>
      <c r="B145" s="112"/>
      <c r="C145" s="112"/>
      <c r="D145" s="113"/>
      <c r="E145" s="136"/>
      <c r="F145" s="137"/>
      <c r="G145" s="239"/>
      <c r="H145" s="113"/>
      <c r="I145" s="113"/>
      <c r="J145" s="240"/>
      <c r="K145" s="239"/>
      <c r="L145" s="151"/>
    </row>
    <row r="146" spans="1:12" s="11" customFormat="1" ht="18.75" customHeight="1">
      <c r="A146" s="231">
        <v>70</v>
      </c>
      <c r="B146" s="232"/>
      <c r="C146" s="232"/>
      <c r="D146" s="233"/>
      <c r="E146" s="234"/>
      <c r="F146" s="235"/>
      <c r="G146" s="67"/>
      <c r="H146" s="233"/>
      <c r="I146" s="233"/>
      <c r="J146" s="236"/>
      <c r="K146" s="237"/>
      <c r="L146" s="238"/>
    </row>
    <row r="147" spans="1:12" s="11" customFormat="1" ht="18.75" customHeight="1">
      <c r="A147" s="135"/>
      <c r="B147" s="112"/>
      <c r="C147" s="112"/>
      <c r="D147" s="113"/>
      <c r="E147" s="136"/>
      <c r="F147" s="137"/>
      <c r="G147" s="239"/>
      <c r="H147" s="113"/>
      <c r="I147" s="113"/>
      <c r="J147" s="240"/>
      <c r="K147" s="239"/>
      <c r="L147" s="151"/>
    </row>
    <row r="148" spans="1:12" s="11" customFormat="1" ht="18.75" customHeight="1">
      <c r="A148" s="231">
        <v>71</v>
      </c>
      <c r="B148" s="232"/>
      <c r="C148" s="232"/>
      <c r="D148" s="233"/>
      <c r="E148" s="234"/>
      <c r="F148" s="235"/>
      <c r="G148" s="67"/>
      <c r="H148" s="233"/>
      <c r="I148" s="233"/>
      <c r="J148" s="236"/>
      <c r="K148" s="237"/>
      <c r="L148" s="238"/>
    </row>
    <row r="149" spans="1:12" s="11" customFormat="1" ht="18.75" customHeight="1">
      <c r="A149" s="135"/>
      <c r="B149" s="112"/>
      <c r="C149" s="112"/>
      <c r="D149" s="113"/>
      <c r="E149" s="136"/>
      <c r="F149" s="137"/>
      <c r="G149" s="239"/>
      <c r="H149" s="113"/>
      <c r="I149" s="113"/>
      <c r="J149" s="240"/>
      <c r="K149" s="239"/>
      <c r="L149" s="151"/>
    </row>
    <row r="150" spans="1:12" s="11" customFormat="1" ht="18.75" customHeight="1">
      <c r="A150" s="231">
        <v>72</v>
      </c>
      <c r="B150" s="232"/>
      <c r="C150" s="232"/>
      <c r="D150" s="233"/>
      <c r="E150" s="234"/>
      <c r="F150" s="235"/>
      <c r="G150" s="67"/>
      <c r="H150" s="233"/>
      <c r="I150" s="233"/>
      <c r="J150" s="236"/>
      <c r="K150" s="237"/>
      <c r="L150" s="238"/>
    </row>
    <row r="151" spans="1:12" s="11" customFormat="1" ht="18.75" customHeight="1">
      <c r="A151" s="135"/>
      <c r="B151" s="112"/>
      <c r="C151" s="112"/>
      <c r="D151" s="113"/>
      <c r="E151" s="136"/>
      <c r="F151" s="137"/>
      <c r="G151" s="239"/>
      <c r="H151" s="113"/>
      <c r="I151" s="113"/>
      <c r="J151" s="240"/>
      <c r="K151" s="239"/>
      <c r="L151" s="151"/>
    </row>
    <row r="152" spans="1:12" s="11" customFormat="1" ht="18.75" customHeight="1">
      <c r="A152" s="231">
        <v>73</v>
      </c>
      <c r="B152" s="232"/>
      <c r="C152" s="232"/>
      <c r="D152" s="233"/>
      <c r="E152" s="234"/>
      <c r="F152" s="235"/>
      <c r="G152" s="67"/>
      <c r="H152" s="233"/>
      <c r="I152" s="233"/>
      <c r="J152" s="236"/>
      <c r="K152" s="237"/>
      <c r="L152" s="238"/>
    </row>
    <row r="153" spans="1:12" s="11" customFormat="1" ht="18.75" customHeight="1">
      <c r="A153" s="135"/>
      <c r="B153" s="112"/>
      <c r="C153" s="112"/>
      <c r="D153" s="113"/>
      <c r="E153" s="136"/>
      <c r="F153" s="137"/>
      <c r="G153" s="239"/>
      <c r="H153" s="113"/>
      <c r="I153" s="113"/>
      <c r="J153" s="240"/>
      <c r="K153" s="239"/>
      <c r="L153" s="151"/>
    </row>
    <row r="154" spans="1:12" s="11" customFormat="1" ht="18.75" customHeight="1">
      <c r="A154" s="231">
        <v>74</v>
      </c>
      <c r="B154" s="232"/>
      <c r="C154" s="232"/>
      <c r="D154" s="233"/>
      <c r="E154" s="234"/>
      <c r="F154" s="235"/>
      <c r="G154" s="67"/>
      <c r="H154" s="233"/>
      <c r="I154" s="233"/>
      <c r="J154" s="236"/>
      <c r="K154" s="237"/>
      <c r="L154" s="238"/>
    </row>
    <row r="155" spans="1:12" s="11" customFormat="1" ht="18.75" customHeight="1">
      <c r="A155" s="135"/>
      <c r="B155" s="112"/>
      <c r="C155" s="112"/>
      <c r="D155" s="113"/>
      <c r="E155" s="136"/>
      <c r="F155" s="137"/>
      <c r="G155" s="239"/>
      <c r="H155" s="113"/>
      <c r="I155" s="113"/>
      <c r="J155" s="240"/>
      <c r="K155" s="239"/>
      <c r="L155" s="151"/>
    </row>
    <row r="156" spans="1:12" s="11" customFormat="1" ht="18.75" customHeight="1">
      <c r="A156" s="231">
        <v>75</v>
      </c>
      <c r="B156" s="232"/>
      <c r="C156" s="232"/>
      <c r="D156" s="233"/>
      <c r="E156" s="234"/>
      <c r="F156" s="235"/>
      <c r="G156" s="67"/>
      <c r="H156" s="233"/>
      <c r="I156" s="233"/>
      <c r="J156" s="236"/>
      <c r="K156" s="237"/>
      <c r="L156" s="238"/>
    </row>
    <row r="157" spans="1:12" s="11" customFormat="1" ht="18.75" customHeight="1">
      <c r="A157" s="135"/>
      <c r="B157" s="112"/>
      <c r="C157" s="112"/>
      <c r="D157" s="113"/>
      <c r="E157" s="136"/>
      <c r="F157" s="137"/>
      <c r="G157" s="239"/>
      <c r="H157" s="113"/>
      <c r="I157" s="113"/>
      <c r="J157" s="240"/>
      <c r="K157" s="239"/>
      <c r="L157" s="151"/>
    </row>
    <row r="158" spans="1:12" s="11" customFormat="1" ht="18.75" customHeight="1">
      <c r="A158" s="231">
        <v>76</v>
      </c>
      <c r="B158" s="232"/>
      <c r="C158" s="232"/>
      <c r="D158" s="233"/>
      <c r="E158" s="234"/>
      <c r="F158" s="235"/>
      <c r="G158" s="67"/>
      <c r="H158" s="233"/>
      <c r="I158" s="233"/>
      <c r="J158" s="236"/>
      <c r="K158" s="237"/>
      <c r="L158" s="238"/>
    </row>
    <row r="159" spans="1:12" s="11" customFormat="1" ht="18.75" customHeight="1">
      <c r="A159" s="135"/>
      <c r="B159" s="112"/>
      <c r="C159" s="112"/>
      <c r="D159" s="113"/>
      <c r="E159" s="136"/>
      <c r="F159" s="137"/>
      <c r="G159" s="239"/>
      <c r="H159" s="113"/>
      <c r="I159" s="113"/>
      <c r="J159" s="240"/>
      <c r="K159" s="239"/>
      <c r="L159" s="151"/>
    </row>
    <row r="160" spans="1:12" s="11" customFormat="1" ht="18.75" customHeight="1">
      <c r="A160" s="231">
        <v>77</v>
      </c>
      <c r="B160" s="232"/>
      <c r="C160" s="232"/>
      <c r="D160" s="233"/>
      <c r="E160" s="234"/>
      <c r="F160" s="235"/>
      <c r="G160" s="67"/>
      <c r="H160" s="233"/>
      <c r="I160" s="233"/>
      <c r="J160" s="236"/>
      <c r="K160" s="237"/>
      <c r="L160" s="238"/>
    </row>
    <row r="161" spans="1:12" s="11" customFormat="1" ht="18.75" customHeight="1">
      <c r="A161" s="135"/>
      <c r="B161" s="112"/>
      <c r="C161" s="112"/>
      <c r="D161" s="113"/>
      <c r="E161" s="136"/>
      <c r="F161" s="137"/>
      <c r="G161" s="239"/>
      <c r="H161" s="113"/>
      <c r="I161" s="113"/>
      <c r="J161" s="240"/>
      <c r="K161" s="239"/>
      <c r="L161" s="151"/>
    </row>
    <row r="162" spans="1:12" s="11" customFormat="1" ht="18.75" customHeight="1">
      <c r="A162" s="231">
        <v>78</v>
      </c>
      <c r="B162" s="232"/>
      <c r="C162" s="232"/>
      <c r="D162" s="233"/>
      <c r="E162" s="234"/>
      <c r="F162" s="235"/>
      <c r="G162" s="67"/>
      <c r="H162" s="233"/>
      <c r="I162" s="233"/>
      <c r="J162" s="236"/>
      <c r="K162" s="237"/>
      <c r="L162" s="238"/>
    </row>
    <row r="163" spans="1:12" s="11" customFormat="1" ht="18.75" customHeight="1">
      <c r="A163" s="135"/>
      <c r="B163" s="112"/>
      <c r="C163" s="112"/>
      <c r="D163" s="113"/>
      <c r="E163" s="136"/>
      <c r="F163" s="137"/>
      <c r="G163" s="239"/>
      <c r="H163" s="113"/>
      <c r="I163" s="113"/>
      <c r="J163" s="240"/>
      <c r="K163" s="239"/>
      <c r="L163" s="151"/>
    </row>
    <row r="164" spans="1:12" s="11" customFormat="1" ht="18.75" customHeight="1">
      <c r="A164" s="231">
        <v>79</v>
      </c>
      <c r="B164" s="232"/>
      <c r="C164" s="232"/>
      <c r="D164" s="233"/>
      <c r="E164" s="234"/>
      <c r="F164" s="235"/>
      <c r="G164" s="67"/>
      <c r="H164" s="233"/>
      <c r="I164" s="233"/>
      <c r="J164" s="236"/>
      <c r="K164" s="237"/>
      <c r="L164" s="238"/>
    </row>
    <row r="165" spans="1:12" s="11" customFormat="1" ht="18.75" customHeight="1">
      <c r="A165" s="135"/>
      <c r="B165" s="112"/>
      <c r="C165" s="112"/>
      <c r="D165" s="113"/>
      <c r="E165" s="136"/>
      <c r="F165" s="137"/>
      <c r="G165" s="239"/>
      <c r="H165" s="113"/>
      <c r="I165" s="113"/>
      <c r="J165" s="240"/>
      <c r="K165" s="239"/>
      <c r="L165" s="151"/>
    </row>
    <row r="166" spans="1:12" s="11" customFormat="1" ht="18.75" customHeight="1">
      <c r="A166" s="231">
        <v>80</v>
      </c>
      <c r="B166" s="232"/>
      <c r="C166" s="232"/>
      <c r="D166" s="233"/>
      <c r="E166" s="234"/>
      <c r="F166" s="235"/>
      <c r="G166" s="67"/>
      <c r="H166" s="233"/>
      <c r="I166" s="233"/>
      <c r="J166" s="236"/>
      <c r="K166" s="237"/>
      <c r="L166" s="238"/>
    </row>
    <row r="167" spans="1:12" s="11" customFormat="1" ht="18.75" customHeight="1">
      <c r="A167" s="135"/>
      <c r="B167" s="112"/>
      <c r="C167" s="112"/>
      <c r="D167" s="113"/>
      <c r="E167" s="136"/>
      <c r="F167" s="137"/>
      <c r="G167" s="239"/>
      <c r="H167" s="113"/>
      <c r="I167" s="113"/>
      <c r="J167" s="240"/>
      <c r="K167" s="239"/>
      <c r="L167" s="151"/>
    </row>
  </sheetData>
  <sheetProtection/>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4.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zoomScalePageLayoutView="0" workbookViewId="0" topLeftCell="A1">
      <pane ySplit="7" topLeftCell="A8" activePane="bottomLeft" state="frozen"/>
      <selection pane="topLeft" activeCell="A4" sqref="A4:C4"/>
      <selection pane="bottomLeft" activeCell="B16" sqref="B16"/>
    </sheetView>
  </sheetViews>
  <sheetFormatPr defaultColWidth="9.140625" defaultRowHeight="12.75"/>
  <cols>
    <col min="1" max="1" width="3.8515625" style="0" customWidth="1"/>
    <col min="2" max="2" width="18.57421875" style="0" customWidth="1"/>
    <col min="3" max="3" width="16.57421875" style="0" customWidth="1"/>
    <col min="4" max="4" width="5.421875" style="54" customWidth="1"/>
    <col min="5" max="6" width="5.8515625" style="54" customWidth="1"/>
    <col min="7" max="7" width="18.57421875" style="108" customWidth="1"/>
    <col min="8" max="8" width="16.57421875" style="54" customWidth="1"/>
    <col min="9" max="9" width="5.7109375" style="54" customWidth="1"/>
    <col min="10" max="10" width="3.28125" style="54" hidden="1" customWidth="1"/>
    <col min="11" max="11" width="3.8515625" style="54" hidden="1" customWidth="1"/>
    <col min="12" max="12" width="4.421875" style="54" hidden="1" customWidth="1"/>
    <col min="13" max="14" width="5.8515625" style="54" customWidth="1"/>
    <col min="15" max="15" width="3.57421875" style="54" customWidth="1"/>
    <col min="16" max="16" width="6.140625" style="54" customWidth="1"/>
    <col min="17" max="17" width="6.140625" style="54" hidden="1" customWidth="1"/>
    <col min="18" max="18" width="5.7109375" style="54" hidden="1" customWidth="1"/>
    <col min="19" max="22" width="5.8515625" style="54" customWidth="1"/>
  </cols>
  <sheetData>
    <row r="1" spans="1:22" ht="26.25">
      <c r="A1" s="318" t="str">
        <f>'Week SetUp'!$A$6</f>
        <v>ΚΟΛΟΚΟΤΡΩΝΕΙΑ</v>
      </c>
      <c r="B1" s="101"/>
      <c r="C1" s="101"/>
      <c r="D1" s="102"/>
      <c r="E1" s="102"/>
      <c r="F1" s="316" t="s">
        <v>70</v>
      </c>
      <c r="G1" s="139" t="s">
        <v>68</v>
      </c>
      <c r="H1" s="102"/>
      <c r="I1" s="103"/>
      <c r="J1" s="103"/>
      <c r="K1" s="103"/>
      <c r="L1" s="103"/>
      <c r="M1" s="103"/>
      <c r="N1" s="103"/>
      <c r="O1" s="103"/>
      <c r="P1" s="103"/>
      <c r="Q1" s="103"/>
      <c r="R1" s="103"/>
      <c r="S1" s="103"/>
      <c r="T1" s="103"/>
      <c r="U1" s="241"/>
      <c r="V1" s="116"/>
    </row>
    <row r="2" spans="1:22" ht="13.5" thickBot="1">
      <c r="A2" s="104" t="str">
        <f>'Week SetUp'!$A$8</f>
        <v>Tennis Europe Junior Tour</v>
      </c>
      <c r="B2" s="104"/>
      <c r="C2" s="96"/>
      <c r="D2" s="242"/>
      <c r="E2" s="242"/>
      <c r="F2" s="242"/>
      <c r="G2" s="139" t="s">
        <v>22</v>
      </c>
      <c r="H2" s="109"/>
      <c r="I2" s="109"/>
      <c r="J2" s="109"/>
      <c r="K2" s="109"/>
      <c r="L2" s="109"/>
      <c r="M2" s="95"/>
      <c r="N2" s="95"/>
      <c r="O2" s="95"/>
      <c r="P2" s="95"/>
      <c r="Q2" s="95"/>
      <c r="R2" s="95"/>
      <c r="S2" s="95"/>
      <c r="T2" s="95"/>
      <c r="U2" s="243"/>
      <c r="V2" s="117"/>
    </row>
    <row r="3" spans="1:22" s="2" customFormat="1" ht="13.5" thickBot="1">
      <c r="A3" s="140" t="s">
        <v>23</v>
      </c>
      <c r="B3" s="141"/>
      <c r="C3" s="142"/>
      <c r="D3" s="23"/>
      <c r="E3" s="23"/>
      <c r="F3" s="23"/>
      <c r="G3" s="143"/>
      <c r="H3" s="23"/>
      <c r="I3" s="36"/>
      <c r="J3" s="36"/>
      <c r="K3" s="23"/>
      <c r="L3" s="23"/>
      <c r="M3" s="36"/>
      <c r="N3" s="36"/>
      <c r="O3" s="36"/>
      <c r="P3" s="36"/>
      <c r="Q3" s="36"/>
      <c r="R3" s="36"/>
      <c r="S3" s="244" t="s">
        <v>64</v>
      </c>
      <c r="T3" s="146"/>
      <c r="U3" s="146"/>
      <c r="V3" s="245"/>
    </row>
    <row r="4" spans="1:22" s="2" customFormat="1" ht="12.75">
      <c r="A4" s="64" t="s">
        <v>7</v>
      </c>
      <c r="B4" s="64"/>
      <c r="C4" s="62" t="s">
        <v>4</v>
      </c>
      <c r="D4" s="62"/>
      <c r="E4" s="62"/>
      <c r="F4" s="62"/>
      <c r="G4" s="62" t="s">
        <v>62</v>
      </c>
      <c r="H4" s="64"/>
      <c r="I4" s="65"/>
      <c r="J4" s="65" t="s">
        <v>47</v>
      </c>
      <c r="K4" s="65"/>
      <c r="L4" s="65"/>
      <c r="M4" s="65"/>
      <c r="N4" s="65" t="s">
        <v>60</v>
      </c>
      <c r="O4" s="145"/>
      <c r="P4" s="145"/>
      <c r="Q4" s="145"/>
      <c r="R4" s="145"/>
      <c r="S4" s="221"/>
      <c r="T4" s="246"/>
      <c r="U4" s="246"/>
      <c r="V4" s="147"/>
    </row>
    <row r="5" spans="1:22" s="2" customFormat="1" ht="13.5" thickBot="1">
      <c r="A5" s="337" t="str">
        <f>'Week SetUp'!$A$10</f>
        <v>9-25/10</v>
      </c>
      <c r="B5" s="337"/>
      <c r="C5" s="161" t="str">
        <f>'Week SetUp'!$C$10</f>
        <v>AEK TRIPOLIS</v>
      </c>
      <c r="D5" s="105"/>
      <c r="E5" s="105"/>
      <c r="F5" s="105"/>
      <c r="G5" s="163" t="str">
        <f>'Week SetUp'!$D$10</f>
        <v>DOUBLES MIX</v>
      </c>
      <c r="H5" s="111"/>
      <c r="I5" s="98"/>
      <c r="J5" s="98" t="str">
        <f>'Week SetUp'!$E$10</f>
        <v>ΒΑΒΙΤΣΑ/ ΠΑΠΑΔΟΠΟΥΛΟΣ</v>
      </c>
      <c r="K5" s="98"/>
      <c r="L5" s="98"/>
      <c r="M5" s="98"/>
      <c r="N5" s="98" t="str">
        <f>'Week SetUp'!$E$10</f>
        <v>ΒΑΒΙΤΣΑ/ ΠΑΠΑΔΟΠΟΥΛΟΣ</v>
      </c>
      <c r="O5" s="98"/>
      <c r="P5" s="98"/>
      <c r="Q5" s="98"/>
      <c r="R5" s="98"/>
      <c r="S5" s="149"/>
      <c r="T5" s="111"/>
      <c r="U5" s="111"/>
      <c r="V5" s="150">
        <f>COUNTA(V8:V87)</f>
        <v>0</v>
      </c>
    </row>
    <row r="6" spans="1:22" s="247" customFormat="1" ht="12" customHeight="1">
      <c r="A6" s="248"/>
      <c r="B6" s="338" t="s">
        <v>48</v>
      </c>
      <c r="C6" s="339"/>
      <c r="D6" s="339"/>
      <c r="E6" s="339"/>
      <c r="F6" s="340"/>
      <c r="G6" s="341" t="s">
        <v>49</v>
      </c>
      <c r="H6" s="339"/>
      <c r="I6" s="339"/>
      <c r="J6" s="339"/>
      <c r="K6" s="339"/>
      <c r="L6" s="339"/>
      <c r="M6" s="339"/>
      <c r="N6" s="342"/>
      <c r="O6" s="249"/>
      <c r="P6" s="320"/>
      <c r="Q6" s="249" t="s">
        <v>50</v>
      </c>
      <c r="R6" s="249"/>
      <c r="S6" s="339" t="s">
        <v>50</v>
      </c>
      <c r="T6" s="339"/>
      <c r="U6" s="339"/>
      <c r="V6" s="342"/>
    </row>
    <row r="7" spans="1:22" ht="47.25" customHeight="1" thickBot="1">
      <c r="A7" s="130" t="s">
        <v>15</v>
      </c>
      <c r="B7" s="131" t="s">
        <v>10</v>
      </c>
      <c r="C7" s="131" t="s">
        <v>11</v>
      </c>
      <c r="D7" s="131" t="s">
        <v>16</v>
      </c>
      <c r="E7" s="131" t="s">
        <v>66</v>
      </c>
      <c r="F7" s="133" t="s">
        <v>74</v>
      </c>
      <c r="G7" s="131" t="s">
        <v>10</v>
      </c>
      <c r="H7" s="131" t="s">
        <v>11</v>
      </c>
      <c r="I7" s="131" t="s">
        <v>16</v>
      </c>
      <c r="J7" s="250"/>
      <c r="K7" s="250"/>
      <c r="L7" s="250"/>
      <c r="M7" s="131" t="s">
        <v>66</v>
      </c>
      <c r="N7" s="319" t="s">
        <v>74</v>
      </c>
      <c r="O7" s="130" t="s">
        <v>73</v>
      </c>
      <c r="P7" s="132" t="s">
        <v>72</v>
      </c>
      <c r="Q7" s="134" t="s">
        <v>51</v>
      </c>
      <c r="R7" s="134" t="s">
        <v>52</v>
      </c>
      <c r="S7" s="131" t="s">
        <v>53</v>
      </c>
      <c r="T7" s="222" t="s">
        <v>54</v>
      </c>
      <c r="U7" s="131" t="s">
        <v>67</v>
      </c>
      <c r="V7" s="132" t="s">
        <v>55</v>
      </c>
    </row>
    <row r="8" spans="1:22" s="11" customFormat="1" ht="18.75" customHeight="1">
      <c r="A8" s="135">
        <v>1</v>
      </c>
      <c r="B8" s="328" t="s">
        <v>81</v>
      </c>
      <c r="C8" s="329" t="s">
        <v>82</v>
      </c>
      <c r="D8" s="113"/>
      <c r="E8" s="113"/>
      <c r="F8" s="251"/>
      <c r="G8" s="332" t="s">
        <v>103</v>
      </c>
      <c r="H8" s="333" t="s">
        <v>104</v>
      </c>
      <c r="I8" s="113"/>
      <c r="J8" s="113"/>
      <c r="K8" s="254"/>
      <c r="L8" s="254"/>
      <c r="M8" s="113"/>
      <c r="N8" s="138"/>
      <c r="O8" s="239">
        <f>IF(AND(E8&gt;0,M8&gt;0),"A",IF(OR(AND(E8&gt;0,N8="Yes"),AND(F8="Yes",M8&gt;0)),"B",IF(OR(AND(E8&gt;0,N8="No"),AND(F8="No",M8&gt;0)),"C",IF(AND(E8="",F8="Yes",M8="",N8="Yes"),"D",IF(OR(AND(E8="",N8="Yes"),AND(F8="Yes",M8="")),"E",IF(AND(E8="",F8="No",M8="",N8="No"),"F",""))))))</f>
      </c>
      <c r="P8" s="321">
        <f aca="true" t="shared" si="0" ref="P8:P14">IF(O8="A",E8+M8,IF(AND(OR(O8="B",O8="C"),E8&gt;0),E8,IF(AND(OR(O8="B",O8="C"),M8&gt;0),M8,)))</f>
        <v>0</v>
      </c>
      <c r="Q8" s="239">
        <f>IF(OR(B8="",G8=""),"",IF(S8="Yes",1,999))</f>
        <v>999</v>
      </c>
      <c r="R8" s="239">
        <f aca="true" t="shared" si="1" ref="R8:R14">IF(OR(B8="",G8=""),"",IF(T8="DA",1,IF(T8="WC",2,IF(T8="A",3,999))))</f>
        <v>1</v>
      </c>
      <c r="S8" s="113"/>
      <c r="T8" s="114" t="s">
        <v>130</v>
      </c>
      <c r="U8" s="239">
        <f aca="true" t="shared" si="2" ref="U8:U14">IF(AND(E8&gt;0,M8&gt;0),E8+M8,)</f>
        <v>0</v>
      </c>
      <c r="V8" s="114"/>
    </row>
    <row r="9" spans="1:22" s="11" customFormat="1" ht="18.75" customHeight="1">
      <c r="A9" s="135">
        <v>2</v>
      </c>
      <c r="B9" s="328" t="s">
        <v>83</v>
      </c>
      <c r="C9" s="329" t="s">
        <v>84</v>
      </c>
      <c r="D9" s="113"/>
      <c r="E9" s="113"/>
      <c r="F9" s="251"/>
      <c r="G9" s="332" t="s">
        <v>105</v>
      </c>
      <c r="H9" s="333" t="s">
        <v>106</v>
      </c>
      <c r="I9" s="113"/>
      <c r="J9" s="113"/>
      <c r="K9" s="254"/>
      <c r="L9" s="254"/>
      <c r="M9" s="113"/>
      <c r="N9" s="138"/>
      <c r="O9" s="239">
        <f aca="true" t="shared" si="3" ref="O9:O72">IF(AND(E9&gt;0,M9&gt;0),"A",IF(OR(AND(E9&gt;0,N9="Yes"),AND(F9="Yes",M9&gt;0)),"B",IF(OR(AND(E9&gt;0,N9="No"),AND(F9="No",M9&gt;0)),"C",IF(AND(E9="",F9="Yes",M9="",N9="Yes"),"D",IF(OR(AND(E9="",N9="Yes"),AND(F9="Yes",M9="")),"E",IF(AND(E9="",F9="No",M9="",N9="No"),"F",""))))))</f>
      </c>
      <c r="P9" s="321">
        <f t="shared" si="0"/>
        <v>0</v>
      </c>
      <c r="Q9" s="239">
        <f aca="true" t="shared" si="4" ref="Q9:Q72">IF(OR(B9="",G9=""),"",IF(S9="Yes",1,999))</f>
        <v>999</v>
      </c>
      <c r="R9" s="239">
        <f t="shared" si="1"/>
        <v>1</v>
      </c>
      <c r="S9" s="113"/>
      <c r="T9" s="114" t="s">
        <v>130</v>
      </c>
      <c r="U9" s="239">
        <f t="shared" si="2"/>
        <v>0</v>
      </c>
      <c r="V9" s="114"/>
    </row>
    <row r="10" spans="1:22" s="11" customFormat="1" ht="18.75" customHeight="1">
      <c r="A10" s="135">
        <v>3</v>
      </c>
      <c r="B10" s="328" t="s">
        <v>85</v>
      </c>
      <c r="C10" s="329" t="s">
        <v>86</v>
      </c>
      <c r="D10" s="113"/>
      <c r="E10" s="113"/>
      <c r="F10" s="251"/>
      <c r="G10" s="332" t="s">
        <v>107</v>
      </c>
      <c r="H10" s="333" t="s">
        <v>108</v>
      </c>
      <c r="I10" s="113"/>
      <c r="J10" s="113"/>
      <c r="K10" s="254"/>
      <c r="L10" s="254"/>
      <c r="M10" s="113"/>
      <c r="N10" s="138"/>
      <c r="O10" s="239">
        <f t="shared" si="3"/>
      </c>
      <c r="P10" s="321">
        <f t="shared" si="0"/>
        <v>0</v>
      </c>
      <c r="Q10" s="239">
        <f t="shared" si="4"/>
        <v>999</v>
      </c>
      <c r="R10" s="239">
        <f t="shared" si="1"/>
        <v>1</v>
      </c>
      <c r="S10" s="113"/>
      <c r="T10" s="114" t="s">
        <v>130</v>
      </c>
      <c r="U10" s="239">
        <f t="shared" si="2"/>
        <v>0</v>
      </c>
      <c r="V10" s="114"/>
    </row>
    <row r="11" spans="1:22" s="11" customFormat="1" ht="18.75" customHeight="1">
      <c r="A11" s="135">
        <v>4</v>
      </c>
      <c r="B11" s="328" t="s">
        <v>87</v>
      </c>
      <c r="C11" s="329" t="s">
        <v>88</v>
      </c>
      <c r="D11" s="113"/>
      <c r="E11" s="113"/>
      <c r="F11" s="251"/>
      <c r="G11" s="332" t="s">
        <v>109</v>
      </c>
      <c r="H11" s="333" t="s">
        <v>110</v>
      </c>
      <c r="I11" s="113"/>
      <c r="J11" s="113"/>
      <c r="K11" s="254"/>
      <c r="L11" s="254"/>
      <c r="M11" s="113"/>
      <c r="N11" s="138"/>
      <c r="O11" s="239">
        <f t="shared" si="3"/>
      </c>
      <c r="P11" s="321">
        <f t="shared" si="0"/>
        <v>0</v>
      </c>
      <c r="Q11" s="239">
        <f t="shared" si="4"/>
        <v>999</v>
      </c>
      <c r="R11" s="239">
        <f t="shared" si="1"/>
        <v>1</v>
      </c>
      <c r="S11" s="113"/>
      <c r="T11" s="114" t="s">
        <v>130</v>
      </c>
      <c r="U11" s="239">
        <f t="shared" si="2"/>
        <v>0</v>
      </c>
      <c r="V11" s="114"/>
    </row>
    <row r="12" spans="1:22" s="11" customFormat="1" ht="18.75" customHeight="1">
      <c r="A12" s="135">
        <v>5</v>
      </c>
      <c r="B12" s="328" t="s">
        <v>89</v>
      </c>
      <c r="C12" s="329" t="s">
        <v>90</v>
      </c>
      <c r="D12" s="113"/>
      <c r="E12" s="113"/>
      <c r="F12" s="251"/>
      <c r="G12" s="332" t="s">
        <v>111</v>
      </c>
      <c r="H12" s="333" t="s">
        <v>112</v>
      </c>
      <c r="I12" s="113"/>
      <c r="J12" s="113"/>
      <c r="K12" s="254"/>
      <c r="L12" s="254"/>
      <c r="M12" s="113"/>
      <c r="N12" s="138"/>
      <c r="O12" s="239">
        <f t="shared" si="3"/>
      </c>
      <c r="P12" s="321">
        <f t="shared" si="0"/>
        <v>0</v>
      </c>
      <c r="Q12" s="239">
        <f t="shared" si="4"/>
        <v>999</v>
      </c>
      <c r="R12" s="239">
        <f t="shared" si="1"/>
        <v>1</v>
      </c>
      <c r="S12" s="113"/>
      <c r="T12" s="114" t="s">
        <v>130</v>
      </c>
      <c r="U12" s="239">
        <f t="shared" si="2"/>
        <v>0</v>
      </c>
      <c r="V12" s="114"/>
    </row>
    <row r="13" spans="1:22" s="11" customFormat="1" ht="18.75" customHeight="1">
      <c r="A13" s="135">
        <v>6</v>
      </c>
      <c r="B13" s="328" t="s">
        <v>91</v>
      </c>
      <c r="C13" s="329" t="s">
        <v>92</v>
      </c>
      <c r="D13" s="113"/>
      <c r="E13" s="113"/>
      <c r="F13" s="251"/>
      <c r="G13" s="332" t="s">
        <v>113</v>
      </c>
      <c r="H13" s="333" t="s">
        <v>114</v>
      </c>
      <c r="I13" s="113"/>
      <c r="J13" s="113"/>
      <c r="K13" s="254"/>
      <c r="L13" s="254"/>
      <c r="M13" s="113"/>
      <c r="N13" s="138"/>
      <c r="O13" s="239">
        <f t="shared" si="3"/>
      </c>
      <c r="P13" s="321">
        <f t="shared" si="0"/>
        <v>0</v>
      </c>
      <c r="Q13" s="239">
        <f t="shared" si="4"/>
        <v>999</v>
      </c>
      <c r="R13" s="239">
        <f t="shared" si="1"/>
        <v>1</v>
      </c>
      <c r="S13" s="113"/>
      <c r="T13" s="114" t="s">
        <v>130</v>
      </c>
      <c r="U13" s="239">
        <f t="shared" si="2"/>
        <v>0</v>
      </c>
      <c r="V13" s="114"/>
    </row>
    <row r="14" spans="1:22" s="11" customFormat="1" ht="18.75" customHeight="1">
      <c r="A14" s="135">
        <v>7</v>
      </c>
      <c r="B14" s="328" t="s">
        <v>93</v>
      </c>
      <c r="C14" s="329" t="s">
        <v>88</v>
      </c>
      <c r="D14" s="113"/>
      <c r="E14" s="113"/>
      <c r="F14" s="251"/>
      <c r="G14" s="332" t="s">
        <v>115</v>
      </c>
      <c r="H14" s="333" t="s">
        <v>116</v>
      </c>
      <c r="I14" s="113"/>
      <c r="J14" s="113"/>
      <c r="K14" s="254"/>
      <c r="L14" s="254"/>
      <c r="M14" s="113"/>
      <c r="N14" s="138"/>
      <c r="O14" s="239">
        <f t="shared" si="3"/>
      </c>
      <c r="P14" s="321">
        <f t="shared" si="0"/>
        <v>0</v>
      </c>
      <c r="Q14" s="239">
        <f t="shared" si="4"/>
        <v>999</v>
      </c>
      <c r="R14" s="239">
        <f t="shared" si="1"/>
        <v>1</v>
      </c>
      <c r="S14" s="113"/>
      <c r="T14" s="255" t="s">
        <v>130</v>
      </c>
      <c r="U14" s="239">
        <f t="shared" si="2"/>
        <v>0</v>
      </c>
      <c r="V14" s="114"/>
    </row>
    <row r="15" spans="1:22" s="11" customFormat="1" ht="18.75" customHeight="1">
      <c r="A15" s="135">
        <v>8</v>
      </c>
      <c r="B15" s="328" t="s">
        <v>94</v>
      </c>
      <c r="C15" s="329" t="s">
        <v>95</v>
      </c>
      <c r="D15" s="113"/>
      <c r="E15" s="113"/>
      <c r="F15" s="251"/>
      <c r="G15" s="332" t="s">
        <v>117</v>
      </c>
      <c r="H15" s="333" t="s">
        <v>118</v>
      </c>
      <c r="I15" s="113"/>
      <c r="J15" s="113"/>
      <c r="K15" s="254"/>
      <c r="L15" s="254"/>
      <c r="M15" s="113"/>
      <c r="N15" s="138"/>
      <c r="O15" s="239">
        <f t="shared" si="3"/>
      </c>
      <c r="P15" s="321">
        <f aca="true" t="shared" si="5" ref="P15:P72">IF(O15="A",E15+M15,IF(AND(OR(O15="B",O15="C"),E15&gt;0),E15,IF(AND(OR(O15="B",O15="C"),M15&gt;0),M15,)))</f>
        <v>0</v>
      </c>
      <c r="Q15" s="239">
        <f t="shared" si="4"/>
        <v>999</v>
      </c>
      <c r="R15" s="239">
        <f aca="true" t="shared" si="6" ref="R15:R39">IF(OR(B15="",G15=""),"",IF(T15="DA",1,IF(T15="WC",2,IF(T15="A",3,999))))</f>
        <v>1</v>
      </c>
      <c r="S15" s="113"/>
      <c r="T15" s="114" t="s">
        <v>130</v>
      </c>
      <c r="U15" s="239">
        <f aca="true" t="shared" si="7" ref="U15:U39">IF(AND(E15&gt;0,M15&gt;0),E15+M15,)</f>
        <v>0</v>
      </c>
      <c r="V15" s="114"/>
    </row>
    <row r="16" spans="1:22" s="11" customFormat="1" ht="18.75" customHeight="1">
      <c r="A16" s="135">
        <v>9</v>
      </c>
      <c r="B16" s="328" t="s">
        <v>96</v>
      </c>
      <c r="C16" s="329" t="s">
        <v>86</v>
      </c>
      <c r="D16" s="113"/>
      <c r="E16" s="113"/>
      <c r="F16" s="251"/>
      <c r="G16" s="332" t="s">
        <v>119</v>
      </c>
      <c r="H16" s="333" t="s">
        <v>120</v>
      </c>
      <c r="I16" s="113"/>
      <c r="J16" s="113"/>
      <c r="K16" s="254"/>
      <c r="L16" s="254"/>
      <c r="M16" s="113"/>
      <c r="N16" s="138"/>
      <c r="O16" s="239">
        <f t="shared" si="3"/>
      </c>
      <c r="P16" s="321">
        <f t="shared" si="5"/>
        <v>0</v>
      </c>
      <c r="Q16" s="239">
        <f t="shared" si="4"/>
        <v>999</v>
      </c>
      <c r="R16" s="239">
        <f t="shared" si="6"/>
        <v>1</v>
      </c>
      <c r="S16" s="113"/>
      <c r="T16" s="114" t="s">
        <v>130</v>
      </c>
      <c r="U16" s="239">
        <f t="shared" si="7"/>
        <v>0</v>
      </c>
      <c r="V16" s="114"/>
    </row>
    <row r="17" spans="1:22" s="11" customFormat="1" ht="18.75" customHeight="1">
      <c r="A17" s="135">
        <v>10</v>
      </c>
      <c r="B17" s="330" t="s">
        <v>97</v>
      </c>
      <c r="C17" s="331" t="s">
        <v>98</v>
      </c>
      <c r="D17" s="113"/>
      <c r="E17" s="113"/>
      <c r="F17" s="251"/>
      <c r="G17" s="334" t="s">
        <v>121</v>
      </c>
      <c r="H17" s="335" t="s">
        <v>122</v>
      </c>
      <c r="I17" s="113"/>
      <c r="J17" s="113"/>
      <c r="K17" s="254"/>
      <c r="L17" s="254"/>
      <c r="M17" s="113"/>
      <c r="N17" s="138"/>
      <c r="O17" s="239">
        <f t="shared" si="3"/>
      </c>
      <c r="P17" s="321">
        <f t="shared" si="5"/>
        <v>0</v>
      </c>
      <c r="Q17" s="239">
        <f t="shared" si="4"/>
        <v>999</v>
      </c>
      <c r="R17" s="239">
        <f t="shared" si="6"/>
        <v>1</v>
      </c>
      <c r="S17" s="113"/>
      <c r="T17" s="114" t="s">
        <v>130</v>
      </c>
      <c r="U17" s="239">
        <f t="shared" si="7"/>
        <v>0</v>
      </c>
      <c r="V17" s="114"/>
    </row>
    <row r="18" spans="1:22" s="11" customFormat="1" ht="18.75" customHeight="1">
      <c r="A18" s="135">
        <v>11</v>
      </c>
      <c r="B18" s="330" t="s">
        <v>99</v>
      </c>
      <c r="C18" s="331" t="s">
        <v>100</v>
      </c>
      <c r="D18" s="113"/>
      <c r="E18" s="113"/>
      <c r="F18" s="251"/>
      <c r="G18" s="334" t="s">
        <v>103</v>
      </c>
      <c r="H18" s="335" t="s">
        <v>123</v>
      </c>
      <c r="I18" s="113"/>
      <c r="J18" s="113"/>
      <c r="K18" s="254"/>
      <c r="L18" s="254"/>
      <c r="M18" s="113"/>
      <c r="N18" s="138"/>
      <c r="O18" s="239">
        <f t="shared" si="3"/>
      </c>
      <c r="P18" s="321">
        <f t="shared" si="5"/>
        <v>0</v>
      </c>
      <c r="Q18" s="239">
        <f t="shared" si="4"/>
        <v>999</v>
      </c>
      <c r="R18" s="239">
        <f t="shared" si="6"/>
        <v>1</v>
      </c>
      <c r="S18" s="113"/>
      <c r="T18" s="114" t="s">
        <v>130</v>
      </c>
      <c r="U18" s="239">
        <f t="shared" si="7"/>
        <v>0</v>
      </c>
      <c r="V18" s="114"/>
    </row>
    <row r="19" spans="1:22" s="11" customFormat="1" ht="18.75" customHeight="1">
      <c r="A19" s="135">
        <v>12</v>
      </c>
      <c r="B19" s="331" t="s">
        <v>101</v>
      </c>
      <c r="C19" s="331" t="s">
        <v>102</v>
      </c>
      <c r="D19" s="113"/>
      <c r="E19" s="113"/>
      <c r="F19" s="251"/>
      <c r="G19" s="334" t="s">
        <v>124</v>
      </c>
      <c r="H19" s="335" t="s">
        <v>98</v>
      </c>
      <c r="I19" s="113"/>
      <c r="J19" s="113"/>
      <c r="K19" s="254"/>
      <c r="L19" s="254"/>
      <c r="M19" s="113"/>
      <c r="N19" s="138"/>
      <c r="O19" s="239">
        <f t="shared" si="3"/>
      </c>
      <c r="P19" s="321">
        <f t="shared" si="5"/>
        <v>0</v>
      </c>
      <c r="Q19" s="239">
        <f t="shared" si="4"/>
        <v>999</v>
      </c>
      <c r="R19" s="239">
        <f t="shared" si="6"/>
        <v>1</v>
      </c>
      <c r="S19" s="113"/>
      <c r="T19" s="114" t="s">
        <v>130</v>
      </c>
      <c r="U19" s="239">
        <f t="shared" si="7"/>
        <v>0</v>
      </c>
      <c r="V19" s="114"/>
    </row>
    <row r="20" spans="1:22" s="11" customFormat="1" ht="18.75" customHeight="1">
      <c r="A20" s="135">
        <v>13</v>
      </c>
      <c r="B20" s="112"/>
      <c r="C20" s="112"/>
      <c r="D20" s="113"/>
      <c r="E20" s="113"/>
      <c r="F20" s="251"/>
      <c r="G20" s="252"/>
      <c r="H20" s="253"/>
      <c r="I20" s="113"/>
      <c r="J20" s="113"/>
      <c r="K20" s="254"/>
      <c r="L20" s="254"/>
      <c r="M20" s="113"/>
      <c r="N20" s="138"/>
      <c r="O20" s="239">
        <f t="shared" si="3"/>
      </c>
      <c r="P20" s="321">
        <f t="shared" si="5"/>
        <v>0</v>
      </c>
      <c r="Q20" s="239">
        <f t="shared" si="4"/>
      </c>
      <c r="R20" s="239">
        <f t="shared" si="6"/>
      </c>
      <c r="S20" s="113"/>
      <c r="T20" s="114"/>
      <c r="U20" s="239">
        <f t="shared" si="7"/>
        <v>0</v>
      </c>
      <c r="V20" s="114"/>
    </row>
    <row r="21" spans="1:22" s="11" customFormat="1" ht="18.75" customHeight="1">
      <c r="A21" s="135">
        <v>14</v>
      </c>
      <c r="B21" s="112"/>
      <c r="C21" s="112"/>
      <c r="D21" s="113"/>
      <c r="E21" s="113"/>
      <c r="F21" s="251"/>
      <c r="G21" s="252"/>
      <c r="H21" s="253"/>
      <c r="I21" s="113"/>
      <c r="J21" s="113"/>
      <c r="K21" s="254"/>
      <c r="L21" s="254"/>
      <c r="M21" s="113"/>
      <c r="N21" s="138"/>
      <c r="O21" s="239">
        <f t="shared" si="3"/>
      </c>
      <c r="P21" s="321">
        <f t="shared" si="5"/>
        <v>0</v>
      </c>
      <c r="Q21" s="239">
        <f t="shared" si="4"/>
      </c>
      <c r="R21" s="239">
        <f t="shared" si="6"/>
      </c>
      <c r="S21" s="113"/>
      <c r="T21" s="114"/>
      <c r="U21" s="239">
        <f t="shared" si="7"/>
        <v>0</v>
      </c>
      <c r="V21" s="114"/>
    </row>
    <row r="22" spans="1:22" s="11" customFormat="1" ht="18.75" customHeight="1">
      <c r="A22" s="135">
        <v>15</v>
      </c>
      <c r="B22" s="112"/>
      <c r="C22" s="112"/>
      <c r="D22" s="113"/>
      <c r="E22" s="113"/>
      <c r="F22" s="251"/>
      <c r="G22" s="252"/>
      <c r="H22" s="253"/>
      <c r="I22" s="113"/>
      <c r="J22" s="113"/>
      <c r="K22" s="254"/>
      <c r="L22" s="254"/>
      <c r="M22" s="113"/>
      <c r="N22" s="138"/>
      <c r="O22" s="239">
        <f t="shared" si="3"/>
      </c>
      <c r="P22" s="321">
        <f t="shared" si="5"/>
        <v>0</v>
      </c>
      <c r="Q22" s="239">
        <f t="shared" si="4"/>
      </c>
      <c r="R22" s="239">
        <f t="shared" si="6"/>
      </c>
      <c r="S22" s="113"/>
      <c r="T22" s="114"/>
      <c r="U22" s="239">
        <f t="shared" si="7"/>
        <v>0</v>
      </c>
      <c r="V22" s="114"/>
    </row>
    <row r="23" spans="1:22" s="11" customFormat="1" ht="18.75" customHeight="1">
      <c r="A23" s="135">
        <v>16</v>
      </c>
      <c r="B23" s="112"/>
      <c r="C23" s="112"/>
      <c r="D23" s="113"/>
      <c r="E23" s="113"/>
      <c r="F23" s="251"/>
      <c r="G23" s="252"/>
      <c r="H23" s="253"/>
      <c r="I23" s="113"/>
      <c r="J23" s="113"/>
      <c r="K23" s="254"/>
      <c r="L23" s="254"/>
      <c r="M23" s="113"/>
      <c r="N23" s="138"/>
      <c r="O23" s="239">
        <f t="shared" si="3"/>
      </c>
      <c r="P23" s="321">
        <f t="shared" si="5"/>
        <v>0</v>
      </c>
      <c r="Q23" s="239">
        <f t="shared" si="4"/>
      </c>
      <c r="R23" s="239">
        <f t="shared" si="6"/>
      </c>
      <c r="S23" s="113"/>
      <c r="T23" s="114"/>
      <c r="U23" s="239">
        <f t="shared" si="7"/>
        <v>0</v>
      </c>
      <c r="V23" s="114"/>
    </row>
    <row r="24" spans="1:22" s="43" customFormat="1" ht="18.75" customHeight="1">
      <c r="A24" s="135">
        <v>17</v>
      </c>
      <c r="B24" s="112"/>
      <c r="C24" s="112"/>
      <c r="D24" s="113"/>
      <c r="E24" s="113"/>
      <c r="F24" s="251"/>
      <c r="G24" s="252"/>
      <c r="H24" s="253"/>
      <c r="I24" s="113"/>
      <c r="J24" s="113"/>
      <c r="K24" s="254"/>
      <c r="L24" s="254"/>
      <c r="M24" s="113"/>
      <c r="N24" s="138"/>
      <c r="O24" s="239">
        <f t="shared" si="3"/>
      </c>
      <c r="P24" s="321">
        <f t="shared" si="5"/>
        <v>0</v>
      </c>
      <c r="Q24" s="239">
        <f t="shared" si="4"/>
      </c>
      <c r="R24" s="239">
        <f t="shared" si="6"/>
      </c>
      <c r="S24" s="113"/>
      <c r="T24" s="114"/>
      <c r="U24" s="239">
        <f t="shared" si="7"/>
        <v>0</v>
      </c>
      <c r="V24" s="114"/>
    </row>
    <row r="25" spans="1:22" s="43" customFormat="1" ht="18.75" customHeight="1">
      <c r="A25" s="135">
        <v>18</v>
      </c>
      <c r="B25" s="112"/>
      <c r="C25" s="112"/>
      <c r="D25" s="113"/>
      <c r="E25" s="113"/>
      <c r="F25" s="251"/>
      <c r="G25" s="252"/>
      <c r="H25" s="253"/>
      <c r="I25" s="113"/>
      <c r="J25" s="113"/>
      <c r="K25" s="254"/>
      <c r="L25" s="254"/>
      <c r="M25" s="113"/>
      <c r="N25" s="138"/>
      <c r="O25" s="239">
        <f t="shared" si="3"/>
      </c>
      <c r="P25" s="321">
        <f t="shared" si="5"/>
        <v>0</v>
      </c>
      <c r="Q25" s="239">
        <f t="shared" si="4"/>
      </c>
      <c r="R25" s="239">
        <f t="shared" si="6"/>
      </c>
      <c r="S25" s="113"/>
      <c r="T25" s="114"/>
      <c r="U25" s="239">
        <f t="shared" si="7"/>
        <v>0</v>
      </c>
      <c r="V25" s="114"/>
    </row>
    <row r="26" spans="1:22" s="43" customFormat="1" ht="18.75" customHeight="1">
      <c r="A26" s="135">
        <v>19</v>
      </c>
      <c r="B26" s="112"/>
      <c r="C26" s="112"/>
      <c r="D26" s="113"/>
      <c r="E26" s="113"/>
      <c r="F26" s="251"/>
      <c r="G26" s="252"/>
      <c r="H26" s="253"/>
      <c r="I26" s="113"/>
      <c r="J26" s="113"/>
      <c r="K26" s="254"/>
      <c r="L26" s="254"/>
      <c r="M26" s="113"/>
      <c r="N26" s="138"/>
      <c r="O26" s="239">
        <f t="shared" si="3"/>
      </c>
      <c r="P26" s="321">
        <f t="shared" si="5"/>
        <v>0</v>
      </c>
      <c r="Q26" s="239">
        <f t="shared" si="4"/>
      </c>
      <c r="R26" s="239">
        <f t="shared" si="6"/>
      </c>
      <c r="S26" s="113"/>
      <c r="T26" s="114"/>
      <c r="U26" s="239">
        <f t="shared" si="7"/>
        <v>0</v>
      </c>
      <c r="V26" s="114"/>
    </row>
    <row r="27" spans="1:22" s="43" customFormat="1" ht="18.75" customHeight="1">
      <c r="A27" s="135">
        <v>20</v>
      </c>
      <c r="B27" s="112"/>
      <c r="C27" s="112"/>
      <c r="D27" s="113"/>
      <c r="E27" s="113"/>
      <c r="F27" s="251"/>
      <c r="G27" s="252"/>
      <c r="H27" s="253"/>
      <c r="I27" s="113"/>
      <c r="J27" s="113"/>
      <c r="K27" s="254"/>
      <c r="L27" s="254"/>
      <c r="M27" s="113"/>
      <c r="N27" s="138"/>
      <c r="O27" s="239">
        <f t="shared" si="3"/>
      </c>
      <c r="P27" s="321">
        <f t="shared" si="5"/>
        <v>0</v>
      </c>
      <c r="Q27" s="239">
        <f t="shared" si="4"/>
      </c>
      <c r="R27" s="239">
        <f t="shared" si="6"/>
      </c>
      <c r="S27" s="113"/>
      <c r="T27" s="114"/>
      <c r="U27" s="239">
        <f t="shared" si="7"/>
        <v>0</v>
      </c>
      <c r="V27" s="114"/>
    </row>
    <row r="28" spans="1:22" s="43" customFormat="1" ht="18.75" customHeight="1">
      <c r="A28" s="135">
        <v>21</v>
      </c>
      <c r="B28" s="112"/>
      <c r="C28" s="112"/>
      <c r="D28" s="113"/>
      <c r="E28" s="113"/>
      <c r="F28" s="251"/>
      <c r="G28" s="252"/>
      <c r="H28" s="253"/>
      <c r="I28" s="113"/>
      <c r="J28" s="113"/>
      <c r="K28" s="254"/>
      <c r="L28" s="254"/>
      <c r="M28" s="113"/>
      <c r="N28" s="138"/>
      <c r="O28" s="239">
        <f t="shared" si="3"/>
      </c>
      <c r="P28" s="321">
        <f t="shared" si="5"/>
        <v>0</v>
      </c>
      <c r="Q28" s="239">
        <f t="shared" si="4"/>
      </c>
      <c r="R28" s="239">
        <f t="shared" si="6"/>
      </c>
      <c r="S28" s="113"/>
      <c r="T28" s="114"/>
      <c r="U28" s="239">
        <f t="shared" si="7"/>
        <v>0</v>
      </c>
      <c r="V28" s="114"/>
    </row>
    <row r="29" spans="1:22" s="43" customFormat="1" ht="18.75" customHeight="1">
      <c r="A29" s="135">
        <v>22</v>
      </c>
      <c r="B29" s="112"/>
      <c r="C29" s="112"/>
      <c r="D29" s="113"/>
      <c r="E29" s="113"/>
      <c r="F29" s="251"/>
      <c r="G29" s="252"/>
      <c r="H29" s="253"/>
      <c r="I29" s="113"/>
      <c r="J29" s="113"/>
      <c r="K29" s="254"/>
      <c r="L29" s="254"/>
      <c r="M29" s="113"/>
      <c r="N29" s="138"/>
      <c r="O29" s="239">
        <f t="shared" si="3"/>
      </c>
      <c r="P29" s="321">
        <f t="shared" si="5"/>
        <v>0</v>
      </c>
      <c r="Q29" s="239">
        <f t="shared" si="4"/>
      </c>
      <c r="R29" s="239">
        <f t="shared" si="6"/>
      </c>
      <c r="S29" s="113"/>
      <c r="T29" s="114"/>
      <c r="U29" s="239">
        <f t="shared" si="7"/>
        <v>0</v>
      </c>
      <c r="V29" s="114"/>
    </row>
    <row r="30" spans="1:22" s="43" customFormat="1" ht="18.75" customHeight="1">
      <c r="A30" s="135">
        <v>23</v>
      </c>
      <c r="B30" s="112"/>
      <c r="C30" s="112"/>
      <c r="D30" s="113"/>
      <c r="E30" s="113"/>
      <c r="F30" s="251"/>
      <c r="G30" s="252"/>
      <c r="H30" s="253"/>
      <c r="I30" s="113"/>
      <c r="J30" s="113"/>
      <c r="K30" s="254"/>
      <c r="L30" s="254"/>
      <c r="M30" s="113"/>
      <c r="N30" s="138"/>
      <c r="O30" s="239">
        <f t="shared" si="3"/>
      </c>
      <c r="P30" s="321">
        <f t="shared" si="5"/>
        <v>0</v>
      </c>
      <c r="Q30" s="239">
        <f t="shared" si="4"/>
      </c>
      <c r="R30" s="239">
        <f t="shared" si="6"/>
      </c>
      <c r="S30" s="113"/>
      <c r="T30" s="114"/>
      <c r="U30" s="239">
        <f t="shared" si="7"/>
        <v>0</v>
      </c>
      <c r="V30" s="114"/>
    </row>
    <row r="31" spans="1:22" s="43" customFormat="1" ht="18.75" customHeight="1">
      <c r="A31" s="135">
        <v>24</v>
      </c>
      <c r="B31" s="112"/>
      <c r="C31" s="112"/>
      <c r="D31" s="113"/>
      <c r="E31" s="113"/>
      <c r="F31" s="251"/>
      <c r="G31" s="252"/>
      <c r="H31" s="253"/>
      <c r="I31" s="113"/>
      <c r="J31" s="113"/>
      <c r="K31" s="254"/>
      <c r="L31" s="254"/>
      <c r="M31" s="113"/>
      <c r="N31" s="138"/>
      <c r="O31" s="239">
        <f t="shared" si="3"/>
      </c>
      <c r="P31" s="321">
        <f t="shared" si="5"/>
        <v>0</v>
      </c>
      <c r="Q31" s="239">
        <f t="shared" si="4"/>
      </c>
      <c r="R31" s="239">
        <f t="shared" si="6"/>
      </c>
      <c r="S31" s="113"/>
      <c r="T31" s="114"/>
      <c r="U31" s="239">
        <f t="shared" si="7"/>
        <v>0</v>
      </c>
      <c r="V31" s="114"/>
    </row>
    <row r="32" spans="1:22" ht="18.75" customHeight="1">
      <c r="A32" s="135">
        <v>25</v>
      </c>
      <c r="B32" s="112"/>
      <c r="C32" s="112"/>
      <c r="D32" s="113"/>
      <c r="E32" s="113"/>
      <c r="F32" s="251"/>
      <c r="G32" s="252"/>
      <c r="H32" s="253"/>
      <c r="I32" s="113"/>
      <c r="J32" s="113"/>
      <c r="K32" s="254"/>
      <c r="L32" s="254"/>
      <c r="M32" s="113"/>
      <c r="N32" s="138"/>
      <c r="O32" s="239">
        <f t="shared" si="3"/>
      </c>
      <c r="P32" s="321">
        <f t="shared" si="5"/>
        <v>0</v>
      </c>
      <c r="Q32" s="239">
        <f t="shared" si="4"/>
      </c>
      <c r="R32" s="239">
        <f t="shared" si="6"/>
      </c>
      <c r="S32" s="113"/>
      <c r="T32" s="114"/>
      <c r="U32" s="239">
        <f t="shared" si="7"/>
        <v>0</v>
      </c>
      <c r="V32" s="114"/>
    </row>
    <row r="33" spans="1:22" ht="18.75" customHeight="1">
      <c r="A33" s="135">
        <v>26</v>
      </c>
      <c r="B33" s="112"/>
      <c r="C33" s="112"/>
      <c r="D33" s="113"/>
      <c r="E33" s="113"/>
      <c r="F33" s="251"/>
      <c r="G33" s="252"/>
      <c r="H33" s="253"/>
      <c r="I33" s="113"/>
      <c r="J33" s="113"/>
      <c r="K33" s="254"/>
      <c r="L33" s="254"/>
      <c r="M33" s="113"/>
      <c r="N33" s="138"/>
      <c r="O33" s="239">
        <f t="shared" si="3"/>
      </c>
      <c r="P33" s="321">
        <f t="shared" si="5"/>
        <v>0</v>
      </c>
      <c r="Q33" s="239">
        <f t="shared" si="4"/>
      </c>
      <c r="R33" s="239">
        <f t="shared" si="6"/>
      </c>
      <c r="S33" s="113"/>
      <c r="T33" s="114"/>
      <c r="U33" s="239">
        <f t="shared" si="7"/>
        <v>0</v>
      </c>
      <c r="V33" s="114"/>
    </row>
    <row r="34" spans="1:22" ht="18.75" customHeight="1">
      <c r="A34" s="135">
        <v>27</v>
      </c>
      <c r="B34" s="112"/>
      <c r="C34" s="112"/>
      <c r="D34" s="113"/>
      <c r="E34" s="113"/>
      <c r="F34" s="251"/>
      <c r="G34" s="252"/>
      <c r="H34" s="253"/>
      <c r="I34" s="113"/>
      <c r="J34" s="113"/>
      <c r="K34" s="254"/>
      <c r="L34" s="254"/>
      <c r="M34" s="113"/>
      <c r="N34" s="138"/>
      <c r="O34" s="239">
        <f t="shared" si="3"/>
      </c>
      <c r="P34" s="321">
        <f t="shared" si="5"/>
        <v>0</v>
      </c>
      <c r="Q34" s="239">
        <f t="shared" si="4"/>
      </c>
      <c r="R34" s="239">
        <f t="shared" si="6"/>
      </c>
      <c r="S34" s="113"/>
      <c r="T34" s="114"/>
      <c r="U34" s="239">
        <f t="shared" si="7"/>
        <v>0</v>
      </c>
      <c r="V34" s="114"/>
    </row>
    <row r="35" spans="1:22" ht="18.75" customHeight="1">
      <c r="A35" s="135">
        <v>28</v>
      </c>
      <c r="B35" s="112"/>
      <c r="C35" s="112"/>
      <c r="D35" s="113"/>
      <c r="E35" s="113"/>
      <c r="F35" s="251"/>
      <c r="G35" s="252"/>
      <c r="H35" s="253"/>
      <c r="I35" s="113"/>
      <c r="J35" s="113"/>
      <c r="K35" s="254"/>
      <c r="L35" s="254"/>
      <c r="M35" s="113"/>
      <c r="N35" s="138"/>
      <c r="O35" s="239">
        <f t="shared" si="3"/>
      </c>
      <c r="P35" s="321">
        <f t="shared" si="5"/>
        <v>0</v>
      </c>
      <c r="Q35" s="239">
        <f t="shared" si="4"/>
      </c>
      <c r="R35" s="239">
        <f t="shared" si="6"/>
      </c>
      <c r="S35" s="113"/>
      <c r="T35" s="114"/>
      <c r="U35" s="239">
        <f t="shared" si="7"/>
        <v>0</v>
      </c>
      <c r="V35" s="114"/>
    </row>
    <row r="36" spans="1:22" ht="18.75" customHeight="1">
      <c r="A36" s="135">
        <v>29</v>
      </c>
      <c r="B36" s="112"/>
      <c r="C36" s="112"/>
      <c r="D36" s="113"/>
      <c r="E36" s="113"/>
      <c r="F36" s="251"/>
      <c r="G36" s="252"/>
      <c r="H36" s="253"/>
      <c r="I36" s="113"/>
      <c r="J36" s="113"/>
      <c r="K36" s="254"/>
      <c r="L36" s="254"/>
      <c r="M36" s="113"/>
      <c r="N36" s="138"/>
      <c r="O36" s="239">
        <f t="shared" si="3"/>
      </c>
      <c r="P36" s="321">
        <f t="shared" si="5"/>
        <v>0</v>
      </c>
      <c r="Q36" s="239">
        <f t="shared" si="4"/>
      </c>
      <c r="R36" s="239">
        <f t="shared" si="6"/>
      </c>
      <c r="S36" s="113"/>
      <c r="T36" s="114"/>
      <c r="U36" s="239">
        <f t="shared" si="7"/>
        <v>0</v>
      </c>
      <c r="V36" s="114"/>
    </row>
    <row r="37" spans="1:22" ht="18.75" customHeight="1">
      <c r="A37" s="135">
        <v>30</v>
      </c>
      <c r="B37" s="112"/>
      <c r="C37" s="112"/>
      <c r="D37" s="113"/>
      <c r="E37" s="113"/>
      <c r="F37" s="251"/>
      <c r="G37" s="252"/>
      <c r="H37" s="253"/>
      <c r="I37" s="113"/>
      <c r="J37" s="113"/>
      <c r="K37" s="254"/>
      <c r="L37" s="254"/>
      <c r="M37" s="113"/>
      <c r="N37" s="138"/>
      <c r="O37" s="239">
        <f t="shared" si="3"/>
      </c>
      <c r="P37" s="321">
        <f t="shared" si="5"/>
        <v>0</v>
      </c>
      <c r="Q37" s="239">
        <f t="shared" si="4"/>
      </c>
      <c r="R37" s="239">
        <f t="shared" si="6"/>
      </c>
      <c r="S37" s="113"/>
      <c r="T37" s="114"/>
      <c r="U37" s="239">
        <f t="shared" si="7"/>
        <v>0</v>
      </c>
      <c r="V37" s="114"/>
    </row>
    <row r="38" spans="1:22" ht="18.75" customHeight="1">
      <c r="A38" s="135">
        <v>31</v>
      </c>
      <c r="B38" s="112"/>
      <c r="C38" s="112"/>
      <c r="D38" s="113"/>
      <c r="E38" s="113"/>
      <c r="F38" s="251"/>
      <c r="G38" s="252"/>
      <c r="H38" s="253"/>
      <c r="I38" s="113"/>
      <c r="J38" s="113"/>
      <c r="K38" s="254"/>
      <c r="L38" s="254"/>
      <c r="M38" s="113"/>
      <c r="N38" s="138"/>
      <c r="O38" s="239">
        <f t="shared" si="3"/>
      </c>
      <c r="P38" s="321">
        <f t="shared" si="5"/>
        <v>0</v>
      </c>
      <c r="Q38" s="239">
        <f t="shared" si="4"/>
      </c>
      <c r="R38" s="239">
        <f t="shared" si="6"/>
      </c>
      <c r="S38" s="113"/>
      <c r="T38" s="114"/>
      <c r="U38" s="239">
        <f t="shared" si="7"/>
        <v>0</v>
      </c>
      <c r="V38" s="114"/>
    </row>
    <row r="39" spans="1:22" ht="18.75" customHeight="1">
      <c r="A39" s="135">
        <v>32</v>
      </c>
      <c r="B39" s="112"/>
      <c r="C39" s="112"/>
      <c r="D39" s="113"/>
      <c r="E39" s="113"/>
      <c r="F39" s="251"/>
      <c r="G39" s="252"/>
      <c r="H39" s="253"/>
      <c r="I39" s="113"/>
      <c r="J39" s="113"/>
      <c r="K39" s="254"/>
      <c r="L39" s="254"/>
      <c r="M39" s="113"/>
      <c r="N39" s="138"/>
      <c r="O39" s="239">
        <f t="shared" si="3"/>
      </c>
      <c r="P39" s="321">
        <f t="shared" si="5"/>
        <v>0</v>
      </c>
      <c r="Q39" s="239">
        <f t="shared" si="4"/>
      </c>
      <c r="R39" s="239">
        <f t="shared" si="6"/>
      </c>
      <c r="S39" s="113"/>
      <c r="T39" s="114"/>
      <c r="U39" s="239">
        <f t="shared" si="7"/>
        <v>0</v>
      </c>
      <c r="V39" s="114"/>
    </row>
    <row r="40" spans="1:22" ht="18.75" customHeight="1">
      <c r="A40" s="135">
        <v>33</v>
      </c>
      <c r="B40" s="112"/>
      <c r="C40" s="112"/>
      <c r="D40" s="113"/>
      <c r="E40" s="113"/>
      <c r="F40" s="251"/>
      <c r="G40" s="252"/>
      <c r="H40" s="253"/>
      <c r="I40" s="113"/>
      <c r="J40" s="113"/>
      <c r="K40" s="254"/>
      <c r="L40" s="254"/>
      <c r="M40" s="113"/>
      <c r="N40" s="138"/>
      <c r="O40" s="239">
        <f t="shared" si="3"/>
      </c>
      <c r="P40" s="321">
        <f t="shared" si="5"/>
        <v>0</v>
      </c>
      <c r="Q40" s="239">
        <f t="shared" si="4"/>
      </c>
      <c r="R40" s="239">
        <f aca="true" t="shared" si="8" ref="R40:R71">IF(OR(B40="",G40=""),"",IF(T40="DA",1,IF(T40="WC",2,IF(T40="A",3,999))))</f>
      </c>
      <c r="S40" s="113"/>
      <c r="T40" s="114"/>
      <c r="U40" s="239">
        <f aca="true" t="shared" si="9" ref="U40:U71">IF(AND(E40&gt;0,M40&gt;0),E40+M40,)</f>
        <v>0</v>
      </c>
      <c r="V40" s="114"/>
    </row>
    <row r="41" spans="1:22" ht="18.75" customHeight="1">
      <c r="A41" s="135">
        <v>34</v>
      </c>
      <c r="B41" s="112"/>
      <c r="C41" s="112"/>
      <c r="D41" s="113"/>
      <c r="E41" s="113"/>
      <c r="F41" s="251"/>
      <c r="G41" s="252"/>
      <c r="H41" s="253"/>
      <c r="I41" s="113"/>
      <c r="J41" s="113"/>
      <c r="K41" s="254"/>
      <c r="L41" s="254"/>
      <c r="M41" s="113"/>
      <c r="N41" s="138"/>
      <c r="O41" s="239">
        <f t="shared" si="3"/>
      </c>
      <c r="P41" s="321">
        <f t="shared" si="5"/>
        <v>0</v>
      </c>
      <c r="Q41" s="239">
        <f t="shared" si="4"/>
      </c>
      <c r="R41" s="239">
        <f t="shared" si="8"/>
      </c>
      <c r="S41" s="113"/>
      <c r="T41" s="114"/>
      <c r="U41" s="239">
        <f t="shared" si="9"/>
        <v>0</v>
      </c>
      <c r="V41" s="114"/>
    </row>
    <row r="42" spans="1:22" ht="18.75" customHeight="1">
      <c r="A42" s="135">
        <v>35</v>
      </c>
      <c r="B42" s="112"/>
      <c r="C42" s="112"/>
      <c r="D42" s="113"/>
      <c r="E42" s="113"/>
      <c r="F42" s="251"/>
      <c r="G42" s="252"/>
      <c r="H42" s="253"/>
      <c r="I42" s="113"/>
      <c r="J42" s="113"/>
      <c r="K42" s="254"/>
      <c r="L42" s="254"/>
      <c r="M42" s="113"/>
      <c r="N42" s="138"/>
      <c r="O42" s="239">
        <f t="shared" si="3"/>
      </c>
      <c r="P42" s="321">
        <f t="shared" si="5"/>
        <v>0</v>
      </c>
      <c r="Q42" s="239">
        <f t="shared" si="4"/>
      </c>
      <c r="R42" s="239">
        <f t="shared" si="8"/>
      </c>
      <c r="S42" s="113"/>
      <c r="T42" s="114"/>
      <c r="U42" s="239">
        <f t="shared" si="9"/>
        <v>0</v>
      </c>
      <c r="V42" s="114"/>
    </row>
    <row r="43" spans="1:22" ht="18.75" customHeight="1">
      <c r="A43" s="135">
        <v>36</v>
      </c>
      <c r="B43" s="112"/>
      <c r="C43" s="112"/>
      <c r="D43" s="113"/>
      <c r="E43" s="113"/>
      <c r="F43" s="251"/>
      <c r="G43" s="252"/>
      <c r="H43" s="253"/>
      <c r="I43" s="113"/>
      <c r="J43" s="113"/>
      <c r="K43" s="254"/>
      <c r="L43" s="254"/>
      <c r="M43" s="113"/>
      <c r="N43" s="138"/>
      <c r="O43" s="239">
        <f t="shared" si="3"/>
      </c>
      <c r="P43" s="321">
        <f t="shared" si="5"/>
        <v>0</v>
      </c>
      <c r="Q43" s="239">
        <f t="shared" si="4"/>
      </c>
      <c r="R43" s="239">
        <f t="shared" si="8"/>
      </c>
      <c r="S43" s="113"/>
      <c r="T43" s="114"/>
      <c r="U43" s="239">
        <f t="shared" si="9"/>
        <v>0</v>
      </c>
      <c r="V43" s="114"/>
    </row>
    <row r="44" spans="1:22" ht="18.75" customHeight="1">
      <c r="A44" s="135">
        <v>37</v>
      </c>
      <c r="B44" s="112"/>
      <c r="C44" s="112"/>
      <c r="D44" s="113"/>
      <c r="E44" s="113"/>
      <c r="F44" s="251"/>
      <c r="G44" s="252"/>
      <c r="H44" s="253"/>
      <c r="I44" s="113"/>
      <c r="J44" s="113"/>
      <c r="K44" s="254"/>
      <c r="L44" s="254"/>
      <c r="M44" s="113"/>
      <c r="N44" s="138"/>
      <c r="O44" s="239">
        <f t="shared" si="3"/>
      </c>
      <c r="P44" s="321">
        <f t="shared" si="5"/>
        <v>0</v>
      </c>
      <c r="Q44" s="239">
        <f t="shared" si="4"/>
      </c>
      <c r="R44" s="239">
        <f t="shared" si="8"/>
      </c>
      <c r="S44" s="113"/>
      <c r="T44" s="114"/>
      <c r="U44" s="239">
        <f t="shared" si="9"/>
        <v>0</v>
      </c>
      <c r="V44" s="114"/>
    </row>
    <row r="45" spans="1:22" ht="18.75" customHeight="1">
      <c r="A45" s="135">
        <v>38</v>
      </c>
      <c r="B45" s="112"/>
      <c r="C45" s="112"/>
      <c r="D45" s="113"/>
      <c r="E45" s="113"/>
      <c r="F45" s="251"/>
      <c r="G45" s="252"/>
      <c r="H45" s="253"/>
      <c r="I45" s="113"/>
      <c r="J45" s="113"/>
      <c r="K45" s="254"/>
      <c r="L45" s="254"/>
      <c r="M45" s="113"/>
      <c r="N45" s="138"/>
      <c r="O45" s="239">
        <f t="shared" si="3"/>
      </c>
      <c r="P45" s="321">
        <f t="shared" si="5"/>
        <v>0</v>
      </c>
      <c r="Q45" s="239">
        <f t="shared" si="4"/>
      </c>
      <c r="R45" s="239">
        <f t="shared" si="8"/>
      </c>
      <c r="S45" s="113"/>
      <c r="T45" s="114"/>
      <c r="U45" s="239">
        <f t="shared" si="9"/>
        <v>0</v>
      </c>
      <c r="V45" s="114"/>
    </row>
    <row r="46" spans="1:22" ht="18.75" customHeight="1">
      <c r="A46" s="135">
        <v>39</v>
      </c>
      <c r="B46" s="112"/>
      <c r="C46" s="112"/>
      <c r="D46" s="113"/>
      <c r="E46" s="113"/>
      <c r="F46" s="251"/>
      <c r="G46" s="252"/>
      <c r="H46" s="253"/>
      <c r="I46" s="113"/>
      <c r="J46" s="113"/>
      <c r="K46" s="254"/>
      <c r="L46" s="254"/>
      <c r="M46" s="113"/>
      <c r="N46" s="138"/>
      <c r="O46" s="239">
        <f t="shared" si="3"/>
      </c>
      <c r="P46" s="321">
        <f t="shared" si="5"/>
        <v>0</v>
      </c>
      <c r="Q46" s="239">
        <f t="shared" si="4"/>
      </c>
      <c r="R46" s="239">
        <f t="shared" si="8"/>
      </c>
      <c r="S46" s="113"/>
      <c r="T46" s="114"/>
      <c r="U46" s="239">
        <f t="shared" si="9"/>
        <v>0</v>
      </c>
      <c r="V46" s="114"/>
    </row>
    <row r="47" spans="1:22" ht="18.75" customHeight="1">
      <c r="A47" s="135">
        <v>40</v>
      </c>
      <c r="B47" s="112"/>
      <c r="C47" s="112"/>
      <c r="D47" s="113"/>
      <c r="E47" s="113"/>
      <c r="F47" s="251"/>
      <c r="G47" s="252"/>
      <c r="H47" s="253"/>
      <c r="I47" s="113"/>
      <c r="J47" s="113"/>
      <c r="K47" s="254"/>
      <c r="L47" s="254"/>
      <c r="M47" s="113"/>
      <c r="N47" s="138"/>
      <c r="O47" s="239">
        <f t="shared" si="3"/>
      </c>
      <c r="P47" s="321">
        <f t="shared" si="5"/>
        <v>0</v>
      </c>
      <c r="Q47" s="239">
        <f t="shared" si="4"/>
      </c>
      <c r="R47" s="239">
        <f t="shared" si="8"/>
      </c>
      <c r="S47" s="113"/>
      <c r="T47" s="114"/>
      <c r="U47" s="239">
        <f t="shared" si="9"/>
        <v>0</v>
      </c>
      <c r="V47" s="114"/>
    </row>
    <row r="48" spans="1:22" ht="18.75" customHeight="1">
      <c r="A48" s="135">
        <v>41</v>
      </c>
      <c r="B48" s="112"/>
      <c r="C48" s="112"/>
      <c r="D48" s="113"/>
      <c r="E48" s="113"/>
      <c r="F48" s="251"/>
      <c r="G48" s="252"/>
      <c r="H48" s="253"/>
      <c r="I48" s="113"/>
      <c r="J48" s="113"/>
      <c r="K48" s="254"/>
      <c r="L48" s="254"/>
      <c r="M48" s="113"/>
      <c r="N48" s="138"/>
      <c r="O48" s="239">
        <f t="shared" si="3"/>
      </c>
      <c r="P48" s="321">
        <f t="shared" si="5"/>
        <v>0</v>
      </c>
      <c r="Q48" s="239">
        <f t="shared" si="4"/>
      </c>
      <c r="R48" s="239">
        <f t="shared" si="8"/>
      </c>
      <c r="S48" s="113"/>
      <c r="T48" s="114"/>
      <c r="U48" s="239">
        <f t="shared" si="9"/>
        <v>0</v>
      </c>
      <c r="V48" s="114"/>
    </row>
    <row r="49" spans="1:22" ht="18.75" customHeight="1">
      <c r="A49" s="135">
        <v>42</v>
      </c>
      <c r="B49" s="112"/>
      <c r="C49" s="112"/>
      <c r="D49" s="113"/>
      <c r="E49" s="113"/>
      <c r="F49" s="251"/>
      <c r="G49" s="252"/>
      <c r="H49" s="253"/>
      <c r="I49" s="113"/>
      <c r="J49" s="113"/>
      <c r="K49" s="254"/>
      <c r="L49" s="254"/>
      <c r="M49" s="113"/>
      <c r="N49" s="138"/>
      <c r="O49" s="239">
        <f t="shared" si="3"/>
      </c>
      <c r="P49" s="321">
        <f t="shared" si="5"/>
        <v>0</v>
      </c>
      <c r="Q49" s="239">
        <f t="shared" si="4"/>
      </c>
      <c r="R49" s="239">
        <f t="shared" si="8"/>
      </c>
      <c r="S49" s="113"/>
      <c r="T49" s="114"/>
      <c r="U49" s="239">
        <f t="shared" si="9"/>
        <v>0</v>
      </c>
      <c r="V49" s="114"/>
    </row>
    <row r="50" spans="1:22" ht="18.75" customHeight="1">
      <c r="A50" s="135">
        <v>43</v>
      </c>
      <c r="B50" s="112"/>
      <c r="C50" s="112"/>
      <c r="D50" s="113"/>
      <c r="E50" s="113"/>
      <c r="F50" s="251"/>
      <c r="G50" s="252"/>
      <c r="H50" s="253"/>
      <c r="I50" s="113"/>
      <c r="J50" s="113"/>
      <c r="K50" s="254"/>
      <c r="L50" s="254"/>
      <c r="M50" s="113"/>
      <c r="N50" s="138"/>
      <c r="O50" s="239">
        <f t="shared" si="3"/>
      </c>
      <c r="P50" s="321">
        <f t="shared" si="5"/>
        <v>0</v>
      </c>
      <c r="Q50" s="239">
        <f t="shared" si="4"/>
      </c>
      <c r="R50" s="239">
        <f t="shared" si="8"/>
      </c>
      <c r="S50" s="113"/>
      <c r="T50" s="114"/>
      <c r="U50" s="239">
        <f t="shared" si="9"/>
        <v>0</v>
      </c>
      <c r="V50" s="114"/>
    </row>
    <row r="51" spans="1:22" ht="18.75" customHeight="1">
      <c r="A51" s="135">
        <v>44</v>
      </c>
      <c r="B51" s="112"/>
      <c r="C51" s="112"/>
      <c r="D51" s="113"/>
      <c r="E51" s="113"/>
      <c r="F51" s="251"/>
      <c r="G51" s="252"/>
      <c r="H51" s="253"/>
      <c r="I51" s="113"/>
      <c r="J51" s="113"/>
      <c r="K51" s="254"/>
      <c r="L51" s="254"/>
      <c r="M51" s="113"/>
      <c r="N51" s="138"/>
      <c r="O51" s="239">
        <f t="shared" si="3"/>
      </c>
      <c r="P51" s="321">
        <f t="shared" si="5"/>
        <v>0</v>
      </c>
      <c r="Q51" s="239">
        <f t="shared" si="4"/>
      </c>
      <c r="R51" s="239">
        <f t="shared" si="8"/>
      </c>
      <c r="S51" s="113"/>
      <c r="T51" s="114"/>
      <c r="U51" s="239">
        <f t="shared" si="9"/>
        <v>0</v>
      </c>
      <c r="V51" s="114"/>
    </row>
    <row r="52" spans="1:22" ht="18.75" customHeight="1">
      <c r="A52" s="135">
        <v>45</v>
      </c>
      <c r="B52" s="112"/>
      <c r="C52" s="112"/>
      <c r="D52" s="113"/>
      <c r="E52" s="113"/>
      <c r="F52" s="251"/>
      <c r="G52" s="252"/>
      <c r="H52" s="253"/>
      <c r="I52" s="113"/>
      <c r="J52" s="113"/>
      <c r="K52" s="254"/>
      <c r="L52" s="254"/>
      <c r="M52" s="113"/>
      <c r="N52" s="138"/>
      <c r="O52" s="239">
        <f t="shared" si="3"/>
      </c>
      <c r="P52" s="321">
        <f t="shared" si="5"/>
        <v>0</v>
      </c>
      <c r="Q52" s="239">
        <f t="shared" si="4"/>
      </c>
      <c r="R52" s="239">
        <f t="shared" si="8"/>
      </c>
      <c r="S52" s="113"/>
      <c r="T52" s="114"/>
      <c r="U52" s="239">
        <f t="shared" si="9"/>
        <v>0</v>
      </c>
      <c r="V52" s="114"/>
    </row>
    <row r="53" spans="1:22" ht="18.75" customHeight="1">
      <c r="A53" s="135">
        <v>46</v>
      </c>
      <c r="B53" s="112"/>
      <c r="C53" s="112"/>
      <c r="D53" s="113"/>
      <c r="E53" s="113"/>
      <c r="F53" s="251"/>
      <c r="G53" s="252"/>
      <c r="H53" s="253"/>
      <c r="I53" s="113"/>
      <c r="J53" s="113"/>
      <c r="K53" s="254"/>
      <c r="L53" s="254"/>
      <c r="M53" s="113"/>
      <c r="N53" s="138"/>
      <c r="O53" s="239">
        <f t="shared" si="3"/>
      </c>
      <c r="P53" s="321">
        <f t="shared" si="5"/>
        <v>0</v>
      </c>
      <c r="Q53" s="239">
        <f t="shared" si="4"/>
      </c>
      <c r="R53" s="239">
        <f t="shared" si="8"/>
      </c>
      <c r="S53" s="113"/>
      <c r="T53" s="114"/>
      <c r="U53" s="239">
        <f t="shared" si="9"/>
        <v>0</v>
      </c>
      <c r="V53" s="114"/>
    </row>
    <row r="54" spans="1:22" ht="18.75" customHeight="1">
      <c r="A54" s="135">
        <v>47</v>
      </c>
      <c r="B54" s="112"/>
      <c r="C54" s="112"/>
      <c r="D54" s="113"/>
      <c r="E54" s="113"/>
      <c r="F54" s="251"/>
      <c r="G54" s="252"/>
      <c r="H54" s="253"/>
      <c r="I54" s="113"/>
      <c r="J54" s="113"/>
      <c r="K54" s="254"/>
      <c r="L54" s="254"/>
      <c r="M54" s="113"/>
      <c r="N54" s="138"/>
      <c r="O54" s="239">
        <f t="shared" si="3"/>
      </c>
      <c r="P54" s="321">
        <f t="shared" si="5"/>
        <v>0</v>
      </c>
      <c r="Q54" s="239">
        <f t="shared" si="4"/>
      </c>
      <c r="R54" s="239">
        <f t="shared" si="8"/>
      </c>
      <c r="S54" s="113"/>
      <c r="T54" s="114"/>
      <c r="U54" s="239">
        <f t="shared" si="9"/>
        <v>0</v>
      </c>
      <c r="V54" s="114"/>
    </row>
    <row r="55" spans="1:22" ht="18.75" customHeight="1">
      <c r="A55" s="135">
        <v>48</v>
      </c>
      <c r="B55" s="112"/>
      <c r="C55" s="112"/>
      <c r="D55" s="113"/>
      <c r="E55" s="113"/>
      <c r="F55" s="251"/>
      <c r="G55" s="252"/>
      <c r="H55" s="253"/>
      <c r="I55" s="113"/>
      <c r="J55" s="113"/>
      <c r="K55" s="254"/>
      <c r="L55" s="254"/>
      <c r="M55" s="113"/>
      <c r="N55" s="138"/>
      <c r="O55" s="239">
        <f t="shared" si="3"/>
      </c>
      <c r="P55" s="321">
        <f t="shared" si="5"/>
        <v>0</v>
      </c>
      <c r="Q55" s="239">
        <f t="shared" si="4"/>
      </c>
      <c r="R55" s="239">
        <f t="shared" si="8"/>
      </c>
      <c r="S55" s="113"/>
      <c r="T55" s="114"/>
      <c r="U55" s="239">
        <f t="shared" si="9"/>
        <v>0</v>
      </c>
      <c r="V55" s="114"/>
    </row>
    <row r="56" spans="1:22" ht="18.75" customHeight="1">
      <c r="A56" s="135">
        <v>49</v>
      </c>
      <c r="B56" s="112"/>
      <c r="C56" s="112"/>
      <c r="D56" s="113"/>
      <c r="E56" s="113"/>
      <c r="F56" s="251"/>
      <c r="G56" s="252"/>
      <c r="H56" s="253"/>
      <c r="I56" s="113"/>
      <c r="J56" s="113"/>
      <c r="K56" s="254"/>
      <c r="L56" s="254"/>
      <c r="M56" s="113"/>
      <c r="N56" s="138"/>
      <c r="O56" s="239">
        <f t="shared" si="3"/>
      </c>
      <c r="P56" s="321">
        <f t="shared" si="5"/>
        <v>0</v>
      </c>
      <c r="Q56" s="239">
        <f t="shared" si="4"/>
      </c>
      <c r="R56" s="239">
        <f t="shared" si="8"/>
      </c>
      <c r="S56" s="113"/>
      <c r="T56" s="114"/>
      <c r="U56" s="239">
        <f t="shared" si="9"/>
        <v>0</v>
      </c>
      <c r="V56" s="114"/>
    </row>
    <row r="57" spans="1:22" ht="18.75" customHeight="1">
      <c r="A57" s="135">
        <v>50</v>
      </c>
      <c r="B57" s="112"/>
      <c r="C57" s="112"/>
      <c r="D57" s="113"/>
      <c r="E57" s="113"/>
      <c r="F57" s="251"/>
      <c r="G57" s="252"/>
      <c r="H57" s="253"/>
      <c r="I57" s="113"/>
      <c r="J57" s="113"/>
      <c r="K57" s="254"/>
      <c r="L57" s="254"/>
      <c r="M57" s="113"/>
      <c r="N57" s="138"/>
      <c r="O57" s="239">
        <f t="shared" si="3"/>
      </c>
      <c r="P57" s="321">
        <f t="shared" si="5"/>
        <v>0</v>
      </c>
      <c r="Q57" s="239">
        <f t="shared" si="4"/>
      </c>
      <c r="R57" s="239">
        <f t="shared" si="8"/>
      </c>
      <c r="S57" s="113"/>
      <c r="T57" s="114"/>
      <c r="U57" s="239">
        <f t="shared" si="9"/>
        <v>0</v>
      </c>
      <c r="V57" s="114"/>
    </row>
    <row r="58" spans="1:22" ht="18.75" customHeight="1">
      <c r="A58" s="135">
        <v>51</v>
      </c>
      <c r="B58" s="112"/>
      <c r="C58" s="112"/>
      <c r="D58" s="113"/>
      <c r="E58" s="113"/>
      <c r="F58" s="251"/>
      <c r="G58" s="252"/>
      <c r="H58" s="253"/>
      <c r="I58" s="113"/>
      <c r="J58" s="113"/>
      <c r="K58" s="254"/>
      <c r="L58" s="254"/>
      <c r="M58" s="113"/>
      <c r="N58" s="138"/>
      <c r="O58" s="239">
        <f t="shared" si="3"/>
      </c>
      <c r="P58" s="321">
        <f t="shared" si="5"/>
        <v>0</v>
      </c>
      <c r="Q58" s="239">
        <f t="shared" si="4"/>
      </c>
      <c r="R58" s="239">
        <f t="shared" si="8"/>
      </c>
      <c r="S58" s="113"/>
      <c r="T58" s="114"/>
      <c r="U58" s="239">
        <f t="shared" si="9"/>
        <v>0</v>
      </c>
      <c r="V58" s="114"/>
    </row>
    <row r="59" spans="1:22" ht="18.75" customHeight="1">
      <c r="A59" s="135">
        <v>52</v>
      </c>
      <c r="B59" s="112"/>
      <c r="C59" s="112"/>
      <c r="D59" s="113"/>
      <c r="E59" s="113"/>
      <c r="F59" s="251"/>
      <c r="G59" s="252"/>
      <c r="H59" s="253"/>
      <c r="I59" s="113"/>
      <c r="J59" s="113"/>
      <c r="K59" s="254"/>
      <c r="L59" s="254"/>
      <c r="M59" s="113"/>
      <c r="N59" s="138"/>
      <c r="O59" s="239">
        <f t="shared" si="3"/>
      </c>
      <c r="P59" s="321">
        <f t="shared" si="5"/>
        <v>0</v>
      </c>
      <c r="Q59" s="239">
        <f t="shared" si="4"/>
      </c>
      <c r="R59" s="239">
        <f t="shared" si="8"/>
      </c>
      <c r="S59" s="113"/>
      <c r="T59" s="114"/>
      <c r="U59" s="239">
        <f t="shared" si="9"/>
        <v>0</v>
      </c>
      <c r="V59" s="114"/>
    </row>
    <row r="60" spans="1:22" ht="18.75" customHeight="1">
      <c r="A60" s="135">
        <v>53</v>
      </c>
      <c r="B60" s="112"/>
      <c r="C60" s="112"/>
      <c r="D60" s="113"/>
      <c r="E60" s="113"/>
      <c r="F60" s="251"/>
      <c r="G60" s="252"/>
      <c r="H60" s="253"/>
      <c r="I60" s="113"/>
      <c r="J60" s="113"/>
      <c r="K60" s="254"/>
      <c r="L60" s="254"/>
      <c r="M60" s="113"/>
      <c r="N60" s="138"/>
      <c r="O60" s="239">
        <f t="shared" si="3"/>
      </c>
      <c r="P60" s="321">
        <f t="shared" si="5"/>
        <v>0</v>
      </c>
      <c r="Q60" s="239">
        <f t="shared" si="4"/>
      </c>
      <c r="R60" s="239">
        <f t="shared" si="8"/>
      </c>
      <c r="S60" s="113"/>
      <c r="T60" s="114"/>
      <c r="U60" s="239">
        <f t="shared" si="9"/>
        <v>0</v>
      </c>
      <c r="V60" s="114"/>
    </row>
    <row r="61" spans="1:22" ht="18.75" customHeight="1">
      <c r="A61" s="135">
        <v>54</v>
      </c>
      <c r="B61" s="112"/>
      <c r="C61" s="112"/>
      <c r="D61" s="113"/>
      <c r="E61" s="113"/>
      <c r="F61" s="251"/>
      <c r="G61" s="252"/>
      <c r="H61" s="253"/>
      <c r="I61" s="113"/>
      <c r="J61" s="113"/>
      <c r="K61" s="254"/>
      <c r="L61" s="254"/>
      <c r="M61" s="113"/>
      <c r="N61" s="138"/>
      <c r="O61" s="239">
        <f t="shared" si="3"/>
      </c>
      <c r="P61" s="321">
        <f t="shared" si="5"/>
        <v>0</v>
      </c>
      <c r="Q61" s="239">
        <f t="shared" si="4"/>
      </c>
      <c r="R61" s="239">
        <f t="shared" si="8"/>
      </c>
      <c r="S61" s="113"/>
      <c r="T61" s="114"/>
      <c r="U61" s="239">
        <f t="shared" si="9"/>
        <v>0</v>
      </c>
      <c r="V61" s="114"/>
    </row>
    <row r="62" spans="1:22" ht="18.75" customHeight="1">
      <c r="A62" s="135">
        <v>55</v>
      </c>
      <c r="B62" s="112"/>
      <c r="C62" s="112"/>
      <c r="D62" s="113"/>
      <c r="E62" s="113"/>
      <c r="F62" s="251"/>
      <c r="G62" s="252"/>
      <c r="H62" s="253"/>
      <c r="I62" s="113"/>
      <c r="J62" s="113"/>
      <c r="K62" s="254"/>
      <c r="L62" s="254"/>
      <c r="M62" s="113"/>
      <c r="N62" s="138"/>
      <c r="O62" s="239">
        <f t="shared" si="3"/>
      </c>
      <c r="P62" s="321">
        <f t="shared" si="5"/>
        <v>0</v>
      </c>
      <c r="Q62" s="239">
        <f t="shared" si="4"/>
      </c>
      <c r="R62" s="239">
        <f t="shared" si="8"/>
      </c>
      <c r="S62" s="113"/>
      <c r="T62" s="114"/>
      <c r="U62" s="239">
        <f t="shared" si="9"/>
        <v>0</v>
      </c>
      <c r="V62" s="114"/>
    </row>
    <row r="63" spans="1:22" ht="18.75" customHeight="1">
      <c r="A63" s="135">
        <v>56</v>
      </c>
      <c r="B63" s="112"/>
      <c r="C63" s="112"/>
      <c r="D63" s="113"/>
      <c r="E63" s="113"/>
      <c r="F63" s="251"/>
      <c r="G63" s="252"/>
      <c r="H63" s="253"/>
      <c r="I63" s="113"/>
      <c r="J63" s="113"/>
      <c r="K63" s="254"/>
      <c r="L63" s="254"/>
      <c r="M63" s="113"/>
      <c r="N63" s="138"/>
      <c r="O63" s="239">
        <f t="shared" si="3"/>
      </c>
      <c r="P63" s="321">
        <f t="shared" si="5"/>
        <v>0</v>
      </c>
      <c r="Q63" s="239">
        <f t="shared" si="4"/>
      </c>
      <c r="R63" s="239">
        <f t="shared" si="8"/>
      </c>
      <c r="S63" s="113"/>
      <c r="T63" s="114"/>
      <c r="U63" s="239">
        <f t="shared" si="9"/>
        <v>0</v>
      </c>
      <c r="V63" s="114"/>
    </row>
    <row r="64" spans="1:22" ht="18.75" customHeight="1">
      <c r="A64" s="135">
        <v>57</v>
      </c>
      <c r="B64" s="112"/>
      <c r="C64" s="112"/>
      <c r="D64" s="113"/>
      <c r="E64" s="113"/>
      <c r="F64" s="251"/>
      <c r="G64" s="252"/>
      <c r="H64" s="253"/>
      <c r="I64" s="113"/>
      <c r="J64" s="113"/>
      <c r="K64" s="254"/>
      <c r="L64" s="254"/>
      <c r="M64" s="113"/>
      <c r="N64" s="138"/>
      <c r="O64" s="239">
        <f t="shared" si="3"/>
      </c>
      <c r="P64" s="321">
        <f t="shared" si="5"/>
        <v>0</v>
      </c>
      <c r="Q64" s="239">
        <f t="shared" si="4"/>
      </c>
      <c r="R64" s="239">
        <f t="shared" si="8"/>
      </c>
      <c r="S64" s="113"/>
      <c r="T64" s="114"/>
      <c r="U64" s="239">
        <f t="shared" si="9"/>
        <v>0</v>
      </c>
      <c r="V64" s="114"/>
    </row>
    <row r="65" spans="1:22" ht="18.75" customHeight="1">
      <c r="A65" s="135">
        <v>58</v>
      </c>
      <c r="B65" s="112"/>
      <c r="C65" s="112"/>
      <c r="D65" s="113"/>
      <c r="E65" s="113"/>
      <c r="F65" s="251"/>
      <c r="G65" s="252"/>
      <c r="H65" s="253"/>
      <c r="I65" s="113"/>
      <c r="J65" s="113"/>
      <c r="K65" s="254"/>
      <c r="L65" s="254"/>
      <c r="M65" s="113"/>
      <c r="N65" s="138"/>
      <c r="O65" s="239">
        <f t="shared" si="3"/>
      </c>
      <c r="P65" s="321">
        <f t="shared" si="5"/>
        <v>0</v>
      </c>
      <c r="Q65" s="239">
        <f t="shared" si="4"/>
      </c>
      <c r="R65" s="239">
        <f t="shared" si="8"/>
      </c>
      <c r="S65" s="113"/>
      <c r="T65" s="114"/>
      <c r="U65" s="239">
        <f t="shared" si="9"/>
        <v>0</v>
      </c>
      <c r="V65" s="114"/>
    </row>
    <row r="66" spans="1:22" ht="18.75" customHeight="1">
      <c r="A66" s="135">
        <v>59</v>
      </c>
      <c r="B66" s="112"/>
      <c r="C66" s="112"/>
      <c r="D66" s="113"/>
      <c r="E66" s="113"/>
      <c r="F66" s="251"/>
      <c r="G66" s="252"/>
      <c r="H66" s="253"/>
      <c r="I66" s="113"/>
      <c r="J66" s="113"/>
      <c r="K66" s="254"/>
      <c r="L66" s="254"/>
      <c r="M66" s="113"/>
      <c r="N66" s="138"/>
      <c r="O66" s="239">
        <f t="shared" si="3"/>
      </c>
      <c r="P66" s="321">
        <f t="shared" si="5"/>
        <v>0</v>
      </c>
      <c r="Q66" s="239">
        <f t="shared" si="4"/>
      </c>
      <c r="R66" s="239">
        <f t="shared" si="8"/>
      </c>
      <c r="S66" s="113"/>
      <c r="T66" s="114"/>
      <c r="U66" s="239">
        <f t="shared" si="9"/>
        <v>0</v>
      </c>
      <c r="V66" s="114"/>
    </row>
    <row r="67" spans="1:22" ht="18.75" customHeight="1">
      <c r="A67" s="135">
        <v>60</v>
      </c>
      <c r="B67" s="112"/>
      <c r="C67" s="112"/>
      <c r="D67" s="113"/>
      <c r="E67" s="113"/>
      <c r="F67" s="251"/>
      <c r="G67" s="252"/>
      <c r="H67" s="253"/>
      <c r="I67" s="113"/>
      <c r="J67" s="113"/>
      <c r="K67" s="254"/>
      <c r="L67" s="254"/>
      <c r="M67" s="113"/>
      <c r="N67" s="138"/>
      <c r="O67" s="239">
        <f t="shared" si="3"/>
      </c>
      <c r="P67" s="321">
        <f t="shared" si="5"/>
        <v>0</v>
      </c>
      <c r="Q67" s="239">
        <f t="shared" si="4"/>
      </c>
      <c r="R67" s="239">
        <f t="shared" si="8"/>
      </c>
      <c r="S67" s="113"/>
      <c r="T67" s="114"/>
      <c r="U67" s="239">
        <f t="shared" si="9"/>
        <v>0</v>
      </c>
      <c r="V67" s="114"/>
    </row>
    <row r="68" spans="1:22" ht="19.5" customHeight="1">
      <c r="A68" s="135">
        <v>61</v>
      </c>
      <c r="B68" s="112"/>
      <c r="C68" s="112"/>
      <c r="D68" s="113"/>
      <c r="E68" s="113"/>
      <c r="F68" s="251"/>
      <c r="G68" s="252"/>
      <c r="H68" s="253"/>
      <c r="I68" s="113"/>
      <c r="J68" s="113"/>
      <c r="K68" s="254"/>
      <c r="L68" s="254"/>
      <c r="M68" s="113"/>
      <c r="N68" s="138"/>
      <c r="O68" s="239">
        <f t="shared" si="3"/>
      </c>
      <c r="P68" s="321">
        <f t="shared" si="5"/>
        <v>0</v>
      </c>
      <c r="Q68" s="239">
        <f t="shared" si="4"/>
      </c>
      <c r="R68" s="239">
        <f t="shared" si="8"/>
      </c>
      <c r="S68" s="113"/>
      <c r="T68" s="114"/>
      <c r="U68" s="239">
        <f t="shared" si="9"/>
        <v>0</v>
      </c>
      <c r="V68" s="114"/>
    </row>
    <row r="69" spans="1:22" ht="19.5" customHeight="1">
      <c r="A69" s="135">
        <v>62</v>
      </c>
      <c r="B69" s="112"/>
      <c r="C69" s="112"/>
      <c r="D69" s="113"/>
      <c r="E69" s="113"/>
      <c r="F69" s="251"/>
      <c r="G69" s="252"/>
      <c r="H69" s="253"/>
      <c r="I69" s="113"/>
      <c r="J69" s="113"/>
      <c r="K69" s="254"/>
      <c r="L69" s="254"/>
      <c r="M69" s="113"/>
      <c r="N69" s="138"/>
      <c r="O69" s="239">
        <f t="shared" si="3"/>
      </c>
      <c r="P69" s="321">
        <f t="shared" si="5"/>
        <v>0</v>
      </c>
      <c r="Q69" s="239">
        <f t="shared" si="4"/>
      </c>
      <c r="R69" s="239">
        <f t="shared" si="8"/>
      </c>
      <c r="S69" s="113"/>
      <c r="T69" s="114"/>
      <c r="U69" s="239">
        <f t="shared" si="9"/>
        <v>0</v>
      </c>
      <c r="V69" s="114"/>
    </row>
    <row r="70" spans="1:22" ht="19.5" customHeight="1">
      <c r="A70" s="135">
        <v>63</v>
      </c>
      <c r="B70" s="112"/>
      <c r="C70" s="112"/>
      <c r="D70" s="113"/>
      <c r="E70" s="113"/>
      <c r="F70" s="251"/>
      <c r="G70" s="252"/>
      <c r="H70" s="253"/>
      <c r="I70" s="113"/>
      <c r="J70" s="113"/>
      <c r="K70" s="254"/>
      <c r="L70" s="254"/>
      <c r="M70" s="113"/>
      <c r="N70" s="138"/>
      <c r="O70" s="239">
        <f t="shared" si="3"/>
      </c>
      <c r="P70" s="321">
        <f t="shared" si="5"/>
        <v>0</v>
      </c>
      <c r="Q70" s="239">
        <f t="shared" si="4"/>
      </c>
      <c r="R70" s="239">
        <f t="shared" si="8"/>
      </c>
      <c r="S70" s="113"/>
      <c r="T70" s="114"/>
      <c r="U70" s="239">
        <f t="shared" si="9"/>
        <v>0</v>
      </c>
      <c r="V70" s="114"/>
    </row>
    <row r="71" spans="1:22" ht="19.5" customHeight="1">
      <c r="A71" s="135">
        <v>64</v>
      </c>
      <c r="B71" s="112"/>
      <c r="C71" s="112"/>
      <c r="D71" s="113"/>
      <c r="E71" s="113"/>
      <c r="F71" s="251"/>
      <c r="G71" s="252"/>
      <c r="H71" s="253"/>
      <c r="I71" s="113"/>
      <c r="J71" s="113"/>
      <c r="K71" s="254"/>
      <c r="L71" s="254"/>
      <c r="M71" s="113"/>
      <c r="N71" s="138"/>
      <c r="O71" s="239">
        <f t="shared" si="3"/>
      </c>
      <c r="P71" s="321">
        <f t="shared" si="5"/>
        <v>0</v>
      </c>
      <c r="Q71" s="239">
        <f t="shared" si="4"/>
      </c>
      <c r="R71" s="239">
        <f t="shared" si="8"/>
      </c>
      <c r="S71" s="113"/>
      <c r="T71" s="114"/>
      <c r="U71" s="239">
        <f t="shared" si="9"/>
        <v>0</v>
      </c>
      <c r="V71" s="114"/>
    </row>
    <row r="72" spans="1:22" ht="19.5" customHeight="1">
      <c r="A72" s="135">
        <v>65</v>
      </c>
      <c r="B72" s="112"/>
      <c r="C72" s="112"/>
      <c r="D72" s="113"/>
      <c r="E72" s="113"/>
      <c r="F72" s="251"/>
      <c r="G72" s="252"/>
      <c r="H72" s="253"/>
      <c r="I72" s="113"/>
      <c r="J72" s="113"/>
      <c r="K72" s="254"/>
      <c r="L72" s="254"/>
      <c r="M72" s="113"/>
      <c r="N72" s="138"/>
      <c r="O72" s="239">
        <f t="shared" si="3"/>
      </c>
      <c r="P72" s="321">
        <f t="shared" si="5"/>
        <v>0</v>
      </c>
      <c r="Q72" s="239">
        <f t="shared" si="4"/>
      </c>
      <c r="R72" s="239">
        <f aca="true" t="shared" si="10" ref="R72:R87">IF(OR(B72="",G72=""),"",IF(T72="DA",1,IF(T72="WC",2,IF(T72="A",3,999))))</f>
      </c>
      <c r="S72" s="113"/>
      <c r="T72" s="114"/>
      <c r="U72" s="239">
        <f aca="true" t="shared" si="11" ref="U72:U87">IF(AND(E72&gt;0,M72&gt;0),E72+M72,)</f>
        <v>0</v>
      </c>
      <c r="V72" s="114"/>
    </row>
    <row r="73" spans="1:22" ht="19.5" customHeight="1">
      <c r="A73" s="135">
        <v>66</v>
      </c>
      <c r="B73" s="112"/>
      <c r="C73" s="112"/>
      <c r="D73" s="113"/>
      <c r="E73" s="113"/>
      <c r="F73" s="251"/>
      <c r="G73" s="252"/>
      <c r="H73" s="253"/>
      <c r="I73" s="113"/>
      <c r="J73" s="113"/>
      <c r="K73" s="254"/>
      <c r="L73" s="254"/>
      <c r="M73" s="113"/>
      <c r="N73" s="138"/>
      <c r="O73" s="239">
        <f aca="true" t="shared" si="12" ref="O73:O87">IF(AND(E73&gt;0,M73&gt;0),"A",IF(OR(AND(E73&gt;0,N73="Yes"),AND(F73="Yes",M73&gt;0)),"B",IF(OR(AND(E73&gt;0,N73="No"),AND(F73="No",M73&gt;0)),"C",IF(AND(E73="",F73="Yes",M73="",N73="Yes"),"D",IF(OR(AND(E73="",N73="Yes"),AND(F73="Yes",M73="")),"E",IF(AND(E73="",F73="No",M73="",N73="No"),"F",""))))))</f>
      </c>
      <c r="P73" s="321">
        <f aca="true" t="shared" si="13" ref="P73:P87">IF(O73="A",E73+M73,IF(AND(OR(O73="B",O73="C"),E73&gt;0),E73,IF(AND(OR(O73="B",O73="C"),M73&gt;0),M73,)))</f>
        <v>0</v>
      </c>
      <c r="Q73" s="239">
        <f aca="true" t="shared" si="14" ref="Q73:Q87">IF(OR(B73="",G73=""),"",IF(S73="Yes",1,999))</f>
      </c>
      <c r="R73" s="239">
        <f t="shared" si="10"/>
      </c>
      <c r="S73" s="113"/>
      <c r="T73" s="114"/>
      <c r="U73" s="239">
        <f t="shared" si="11"/>
        <v>0</v>
      </c>
      <c r="V73" s="114"/>
    </row>
    <row r="74" spans="1:22" ht="19.5" customHeight="1">
      <c r="A74" s="135">
        <v>67</v>
      </c>
      <c r="B74" s="112"/>
      <c r="C74" s="112"/>
      <c r="D74" s="113"/>
      <c r="E74" s="113"/>
      <c r="F74" s="251"/>
      <c r="G74" s="252"/>
      <c r="H74" s="253"/>
      <c r="I74" s="113"/>
      <c r="J74" s="113"/>
      <c r="K74" s="254"/>
      <c r="L74" s="254"/>
      <c r="M74" s="113"/>
      <c r="N74" s="138"/>
      <c r="O74" s="239">
        <f t="shared" si="12"/>
      </c>
      <c r="P74" s="321">
        <f t="shared" si="13"/>
        <v>0</v>
      </c>
      <c r="Q74" s="239">
        <f t="shared" si="14"/>
      </c>
      <c r="R74" s="239">
        <f t="shared" si="10"/>
      </c>
      <c r="S74" s="113"/>
      <c r="T74" s="114"/>
      <c r="U74" s="239">
        <f t="shared" si="11"/>
        <v>0</v>
      </c>
      <c r="V74" s="114"/>
    </row>
    <row r="75" spans="1:22" ht="19.5" customHeight="1">
      <c r="A75" s="135">
        <v>68</v>
      </c>
      <c r="B75" s="112"/>
      <c r="C75" s="112"/>
      <c r="D75" s="113"/>
      <c r="E75" s="113"/>
      <c r="F75" s="251"/>
      <c r="G75" s="252"/>
      <c r="H75" s="253"/>
      <c r="I75" s="113"/>
      <c r="J75" s="113"/>
      <c r="K75" s="254"/>
      <c r="L75" s="254"/>
      <c r="M75" s="113"/>
      <c r="N75" s="138"/>
      <c r="O75" s="239">
        <f t="shared" si="12"/>
      </c>
      <c r="P75" s="321">
        <f t="shared" si="13"/>
        <v>0</v>
      </c>
      <c r="Q75" s="239">
        <f t="shared" si="14"/>
      </c>
      <c r="R75" s="239">
        <f t="shared" si="10"/>
      </c>
      <c r="S75" s="113"/>
      <c r="T75" s="114"/>
      <c r="U75" s="239">
        <f t="shared" si="11"/>
        <v>0</v>
      </c>
      <c r="V75" s="114"/>
    </row>
    <row r="76" spans="1:22" ht="19.5" customHeight="1">
      <c r="A76" s="135">
        <v>69</v>
      </c>
      <c r="B76" s="112"/>
      <c r="C76" s="112"/>
      <c r="D76" s="113"/>
      <c r="E76" s="113"/>
      <c r="F76" s="251"/>
      <c r="G76" s="252"/>
      <c r="H76" s="253"/>
      <c r="I76" s="113"/>
      <c r="J76" s="113"/>
      <c r="K76" s="254"/>
      <c r="L76" s="254"/>
      <c r="M76" s="113"/>
      <c r="N76" s="138"/>
      <c r="O76" s="239">
        <f t="shared" si="12"/>
      </c>
      <c r="P76" s="321">
        <f t="shared" si="13"/>
        <v>0</v>
      </c>
      <c r="Q76" s="239">
        <f t="shared" si="14"/>
      </c>
      <c r="R76" s="239">
        <f t="shared" si="10"/>
      </c>
      <c r="S76" s="113"/>
      <c r="T76" s="114"/>
      <c r="U76" s="239">
        <f t="shared" si="11"/>
        <v>0</v>
      </c>
      <c r="V76" s="114"/>
    </row>
    <row r="77" spans="1:22" ht="19.5" customHeight="1">
      <c r="A77" s="135">
        <v>70</v>
      </c>
      <c r="B77" s="112"/>
      <c r="C77" s="112"/>
      <c r="D77" s="113"/>
      <c r="E77" s="113"/>
      <c r="F77" s="251"/>
      <c r="G77" s="252"/>
      <c r="H77" s="253"/>
      <c r="I77" s="113"/>
      <c r="J77" s="113"/>
      <c r="K77" s="254"/>
      <c r="L77" s="254"/>
      <c r="M77" s="113"/>
      <c r="N77" s="138"/>
      <c r="O77" s="239">
        <f t="shared" si="12"/>
      </c>
      <c r="P77" s="321">
        <f t="shared" si="13"/>
        <v>0</v>
      </c>
      <c r="Q77" s="239">
        <f t="shared" si="14"/>
      </c>
      <c r="R77" s="239">
        <f t="shared" si="10"/>
      </c>
      <c r="S77" s="113"/>
      <c r="T77" s="114"/>
      <c r="U77" s="239">
        <f t="shared" si="11"/>
        <v>0</v>
      </c>
      <c r="V77" s="114"/>
    </row>
    <row r="78" spans="1:22" ht="19.5" customHeight="1">
      <c r="A78" s="135">
        <v>71</v>
      </c>
      <c r="B78" s="112"/>
      <c r="C78" s="112"/>
      <c r="D78" s="113"/>
      <c r="E78" s="113"/>
      <c r="F78" s="251"/>
      <c r="G78" s="252"/>
      <c r="H78" s="253"/>
      <c r="I78" s="113"/>
      <c r="J78" s="113"/>
      <c r="K78" s="254"/>
      <c r="L78" s="254"/>
      <c r="M78" s="113"/>
      <c r="N78" s="138"/>
      <c r="O78" s="239">
        <f t="shared" si="12"/>
      </c>
      <c r="P78" s="321">
        <f t="shared" si="13"/>
        <v>0</v>
      </c>
      <c r="Q78" s="239">
        <f t="shared" si="14"/>
      </c>
      <c r="R78" s="239">
        <f t="shared" si="10"/>
      </c>
      <c r="S78" s="113"/>
      <c r="T78" s="114"/>
      <c r="U78" s="239">
        <f t="shared" si="11"/>
        <v>0</v>
      </c>
      <c r="V78" s="114"/>
    </row>
    <row r="79" spans="1:22" ht="19.5" customHeight="1">
      <c r="A79" s="135">
        <v>72</v>
      </c>
      <c r="B79" s="112"/>
      <c r="C79" s="112"/>
      <c r="D79" s="113"/>
      <c r="E79" s="113"/>
      <c r="F79" s="251"/>
      <c r="G79" s="252"/>
      <c r="H79" s="253"/>
      <c r="I79" s="113"/>
      <c r="J79" s="113"/>
      <c r="K79" s="254"/>
      <c r="L79" s="254"/>
      <c r="M79" s="113"/>
      <c r="N79" s="138"/>
      <c r="O79" s="239">
        <f t="shared" si="12"/>
      </c>
      <c r="P79" s="321">
        <f t="shared" si="13"/>
        <v>0</v>
      </c>
      <c r="Q79" s="239">
        <f t="shared" si="14"/>
      </c>
      <c r="R79" s="239">
        <f t="shared" si="10"/>
      </c>
      <c r="S79" s="113"/>
      <c r="T79" s="114"/>
      <c r="U79" s="239">
        <f t="shared" si="11"/>
        <v>0</v>
      </c>
      <c r="V79" s="114"/>
    </row>
    <row r="80" spans="1:22" ht="19.5" customHeight="1">
      <c r="A80" s="135">
        <v>73</v>
      </c>
      <c r="B80" s="112"/>
      <c r="C80" s="112"/>
      <c r="D80" s="113"/>
      <c r="E80" s="113"/>
      <c r="F80" s="251"/>
      <c r="G80" s="252"/>
      <c r="H80" s="253"/>
      <c r="I80" s="113"/>
      <c r="J80" s="113"/>
      <c r="K80" s="254"/>
      <c r="L80" s="254"/>
      <c r="M80" s="113"/>
      <c r="N80" s="138"/>
      <c r="O80" s="239">
        <f t="shared" si="12"/>
      </c>
      <c r="P80" s="321">
        <f t="shared" si="13"/>
        <v>0</v>
      </c>
      <c r="Q80" s="239">
        <f t="shared" si="14"/>
      </c>
      <c r="R80" s="239">
        <f t="shared" si="10"/>
      </c>
      <c r="S80" s="113"/>
      <c r="T80" s="114"/>
      <c r="U80" s="239">
        <f t="shared" si="11"/>
        <v>0</v>
      </c>
      <c r="V80" s="114"/>
    </row>
    <row r="81" spans="1:22" ht="19.5" customHeight="1">
      <c r="A81" s="135">
        <v>74</v>
      </c>
      <c r="B81" s="112"/>
      <c r="C81" s="112"/>
      <c r="D81" s="113"/>
      <c r="E81" s="113"/>
      <c r="F81" s="251"/>
      <c r="G81" s="252"/>
      <c r="H81" s="253"/>
      <c r="I81" s="113"/>
      <c r="J81" s="113"/>
      <c r="K81" s="254"/>
      <c r="L81" s="254"/>
      <c r="M81" s="113"/>
      <c r="N81" s="138"/>
      <c r="O81" s="239">
        <f t="shared" si="12"/>
      </c>
      <c r="P81" s="321">
        <f t="shared" si="13"/>
        <v>0</v>
      </c>
      <c r="Q81" s="239">
        <f t="shared" si="14"/>
      </c>
      <c r="R81" s="239">
        <f t="shared" si="10"/>
      </c>
      <c r="S81" s="113"/>
      <c r="T81" s="114"/>
      <c r="U81" s="239">
        <f t="shared" si="11"/>
        <v>0</v>
      </c>
      <c r="V81" s="114"/>
    </row>
    <row r="82" spans="1:22" ht="19.5" customHeight="1">
      <c r="A82" s="135">
        <v>75</v>
      </c>
      <c r="B82" s="112"/>
      <c r="C82" s="112"/>
      <c r="D82" s="113"/>
      <c r="E82" s="113"/>
      <c r="F82" s="251"/>
      <c r="G82" s="252"/>
      <c r="H82" s="253"/>
      <c r="I82" s="113"/>
      <c r="J82" s="113"/>
      <c r="K82" s="254"/>
      <c r="L82" s="254"/>
      <c r="M82" s="113"/>
      <c r="N82" s="138"/>
      <c r="O82" s="239">
        <f t="shared" si="12"/>
      </c>
      <c r="P82" s="321">
        <f t="shared" si="13"/>
        <v>0</v>
      </c>
      <c r="Q82" s="239">
        <f t="shared" si="14"/>
      </c>
      <c r="R82" s="239">
        <f t="shared" si="10"/>
      </c>
      <c r="S82" s="113"/>
      <c r="T82" s="114"/>
      <c r="U82" s="239">
        <f t="shared" si="11"/>
        <v>0</v>
      </c>
      <c r="V82" s="114"/>
    </row>
    <row r="83" spans="1:22" ht="19.5" customHeight="1">
      <c r="A83" s="135">
        <v>76</v>
      </c>
      <c r="B83" s="112"/>
      <c r="C83" s="112"/>
      <c r="D83" s="113"/>
      <c r="E83" s="113"/>
      <c r="F83" s="251"/>
      <c r="G83" s="252"/>
      <c r="H83" s="253"/>
      <c r="I83" s="113"/>
      <c r="J83" s="113"/>
      <c r="K83" s="254"/>
      <c r="L83" s="254"/>
      <c r="M83" s="113"/>
      <c r="N83" s="138"/>
      <c r="O83" s="239">
        <f t="shared" si="12"/>
      </c>
      <c r="P83" s="321">
        <f t="shared" si="13"/>
        <v>0</v>
      </c>
      <c r="Q83" s="239">
        <f t="shared" si="14"/>
      </c>
      <c r="R83" s="239">
        <f t="shared" si="10"/>
      </c>
      <c r="S83" s="113"/>
      <c r="T83" s="114"/>
      <c r="U83" s="239">
        <f t="shared" si="11"/>
        <v>0</v>
      </c>
      <c r="V83" s="114"/>
    </row>
    <row r="84" spans="1:22" ht="19.5" customHeight="1">
      <c r="A84" s="135">
        <v>77</v>
      </c>
      <c r="B84" s="112"/>
      <c r="C84" s="112"/>
      <c r="D84" s="113"/>
      <c r="E84" s="113"/>
      <c r="F84" s="251"/>
      <c r="G84" s="252"/>
      <c r="H84" s="253"/>
      <c r="I84" s="113"/>
      <c r="J84" s="113"/>
      <c r="K84" s="254"/>
      <c r="L84" s="254"/>
      <c r="M84" s="113"/>
      <c r="N84" s="138"/>
      <c r="O84" s="239">
        <f t="shared" si="12"/>
      </c>
      <c r="P84" s="321">
        <f t="shared" si="13"/>
        <v>0</v>
      </c>
      <c r="Q84" s="239">
        <f t="shared" si="14"/>
      </c>
      <c r="R84" s="239">
        <f t="shared" si="10"/>
      </c>
      <c r="S84" s="113"/>
      <c r="T84" s="114"/>
      <c r="U84" s="239">
        <f t="shared" si="11"/>
        <v>0</v>
      </c>
      <c r="V84" s="114"/>
    </row>
    <row r="85" spans="1:22" ht="19.5" customHeight="1">
      <c r="A85" s="135">
        <v>78</v>
      </c>
      <c r="B85" s="112"/>
      <c r="C85" s="112"/>
      <c r="D85" s="113"/>
      <c r="E85" s="113"/>
      <c r="F85" s="251"/>
      <c r="G85" s="252"/>
      <c r="H85" s="253"/>
      <c r="I85" s="113"/>
      <c r="J85" s="113"/>
      <c r="K85" s="254"/>
      <c r="L85" s="254"/>
      <c r="M85" s="113"/>
      <c r="N85" s="138"/>
      <c r="O85" s="239">
        <f t="shared" si="12"/>
      </c>
      <c r="P85" s="321">
        <f t="shared" si="13"/>
        <v>0</v>
      </c>
      <c r="Q85" s="239">
        <f t="shared" si="14"/>
      </c>
      <c r="R85" s="239">
        <f t="shared" si="10"/>
      </c>
      <c r="S85" s="113"/>
      <c r="T85" s="114"/>
      <c r="U85" s="239">
        <f t="shared" si="11"/>
        <v>0</v>
      </c>
      <c r="V85" s="114"/>
    </row>
    <row r="86" spans="1:22" ht="19.5" customHeight="1">
      <c r="A86" s="135">
        <v>79</v>
      </c>
      <c r="B86" s="112"/>
      <c r="C86" s="112"/>
      <c r="D86" s="113"/>
      <c r="E86" s="113"/>
      <c r="F86" s="251"/>
      <c r="G86" s="252"/>
      <c r="H86" s="253"/>
      <c r="I86" s="113"/>
      <c r="J86" s="113"/>
      <c r="K86" s="254"/>
      <c r="L86" s="254"/>
      <c r="M86" s="113"/>
      <c r="N86" s="138"/>
      <c r="O86" s="239">
        <f t="shared" si="12"/>
      </c>
      <c r="P86" s="321">
        <f t="shared" si="13"/>
        <v>0</v>
      </c>
      <c r="Q86" s="239">
        <f t="shared" si="14"/>
      </c>
      <c r="R86" s="239">
        <f t="shared" si="10"/>
      </c>
      <c r="S86" s="113"/>
      <c r="T86" s="114"/>
      <c r="U86" s="239">
        <f t="shared" si="11"/>
        <v>0</v>
      </c>
      <c r="V86" s="114"/>
    </row>
    <row r="87" spans="1:22" ht="19.5" customHeight="1">
      <c r="A87" s="135">
        <v>80</v>
      </c>
      <c r="B87" s="112"/>
      <c r="C87" s="112"/>
      <c r="D87" s="113"/>
      <c r="E87" s="113"/>
      <c r="F87" s="251"/>
      <c r="G87" s="252"/>
      <c r="H87" s="253"/>
      <c r="I87" s="113"/>
      <c r="J87" s="113"/>
      <c r="K87" s="254"/>
      <c r="L87" s="254"/>
      <c r="M87" s="113"/>
      <c r="N87" s="138"/>
      <c r="O87" s="239">
        <f t="shared" si="12"/>
      </c>
      <c r="P87" s="321">
        <f t="shared" si="13"/>
        <v>0</v>
      </c>
      <c r="Q87" s="239">
        <f t="shared" si="14"/>
      </c>
      <c r="R87" s="239">
        <f t="shared" si="10"/>
      </c>
      <c r="S87" s="113"/>
      <c r="T87" s="114"/>
      <c r="U87" s="239">
        <f t="shared" si="11"/>
        <v>0</v>
      </c>
      <c r="V87" s="114"/>
    </row>
  </sheetData>
  <sheetProtection/>
  <mergeCells count="4">
    <mergeCell ref="A5:B5"/>
    <mergeCell ref="B6:F6"/>
    <mergeCell ref="G6:N6"/>
    <mergeCell ref="S6:V6"/>
  </mergeCells>
  <conditionalFormatting sqref="B8:D87 G8:I87">
    <cfRule type="expression" priority="1" dxfId="3" stopIfTrue="1">
      <formula>$V$8&gt;=1</formula>
    </cfRule>
  </conditionalFormatting>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tabSelected="1" zoomScale="90" zoomScaleNormal="90" zoomScalePageLayoutView="0" workbookViewId="0" topLeftCell="A1">
      <selection activeCell="P19" sqref="P1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2" customWidth="1"/>
    <col min="10" max="10" width="10.7109375" style="0" customWidth="1"/>
    <col min="11" max="11" width="1.7109375" style="152" customWidth="1"/>
    <col min="12" max="12" width="10.7109375" style="0" customWidth="1"/>
    <col min="13" max="13" width="1.7109375" style="153" customWidth="1"/>
    <col min="14" max="14" width="10.7109375" style="0" customWidth="1"/>
    <col min="15" max="15" width="1.7109375" style="152" customWidth="1"/>
    <col min="16" max="16" width="10.7109375" style="0" customWidth="1"/>
    <col min="17" max="17" width="1.7109375" style="153" customWidth="1"/>
    <col min="19" max="19" width="8.7109375" style="0" customWidth="1"/>
    <col min="20" max="20" width="8.8515625" style="0" hidden="1" customWidth="1"/>
    <col min="21" max="21" width="5.7109375" style="0" customWidth="1"/>
  </cols>
  <sheetData>
    <row r="1" spans="1:17" s="154" customFormat="1" ht="21.75" customHeight="1">
      <c r="A1" s="101" t="str">
        <f>'Week SetUp'!$A$6</f>
        <v>ΚΟΛΟΚΟΤΡΩΝΕΙΑ</v>
      </c>
      <c r="B1" s="156"/>
      <c r="H1" s="315" t="s">
        <v>70</v>
      </c>
      <c r="I1" s="155"/>
      <c r="J1" s="256" t="s">
        <v>56</v>
      </c>
      <c r="K1" s="256"/>
      <c r="L1" s="257"/>
      <c r="M1" s="155"/>
      <c r="N1" s="155" t="s">
        <v>25</v>
      </c>
      <c r="O1" s="155"/>
      <c r="Q1" s="155"/>
    </row>
    <row r="2" spans="1:17" s="115" customFormat="1" ht="12.75">
      <c r="A2" s="104" t="str">
        <f>'Week SetUp'!$A$8</f>
        <v>Tennis Europe Junior Tour</v>
      </c>
      <c r="B2" s="104"/>
      <c r="C2" s="104"/>
      <c r="D2" s="104"/>
      <c r="E2" s="104"/>
      <c r="F2" s="157"/>
      <c r="I2" s="153"/>
      <c r="J2" s="256" t="s">
        <v>61</v>
      </c>
      <c r="K2" s="256"/>
      <c r="L2" s="256"/>
      <c r="M2" s="153"/>
      <c r="O2" s="153"/>
      <c r="Q2" s="153"/>
    </row>
    <row r="3" spans="1:17" s="19" customFormat="1" ht="10.5" customHeight="1">
      <c r="A3" s="63" t="s">
        <v>7</v>
      </c>
      <c r="B3" s="63"/>
      <c r="C3" s="63"/>
      <c r="D3" s="63"/>
      <c r="E3" s="63"/>
      <c r="F3" s="63" t="s">
        <v>4</v>
      </c>
      <c r="G3" s="63"/>
      <c r="H3" s="63"/>
      <c r="I3" s="258"/>
      <c r="J3" s="64" t="s">
        <v>62</v>
      </c>
      <c r="K3" s="159"/>
      <c r="L3" s="97"/>
      <c r="M3" s="258"/>
      <c r="N3" s="63"/>
      <c r="O3" s="65" t="s">
        <v>60</v>
      </c>
      <c r="P3" s="324"/>
      <c r="Q3" s="325"/>
    </row>
    <row r="4" spans="1:17" s="37" customFormat="1" ht="11.25" customHeight="1" thickBot="1">
      <c r="A4" s="337" t="str">
        <f>'Week SetUp'!$A$10</f>
        <v>9-25/10</v>
      </c>
      <c r="B4" s="337"/>
      <c r="C4" s="337"/>
      <c r="D4" s="160"/>
      <c r="E4" s="160"/>
      <c r="F4" s="161" t="str">
        <f>'Week SetUp'!$C$10</f>
        <v>AEK TRIPOLIS</v>
      </c>
      <c r="G4" s="259"/>
      <c r="H4" s="160"/>
      <c r="I4" s="260"/>
      <c r="J4" s="163" t="str">
        <f>'Week SetUp'!$D$10</f>
        <v>DOUBLES MIX</v>
      </c>
      <c r="K4" s="162"/>
      <c r="L4" s="111"/>
      <c r="M4" s="260"/>
      <c r="N4" s="160"/>
      <c r="O4" s="98" t="str">
        <f>'Week SetUp'!$E$10</f>
        <v>ΒΑΒΙΤΣΑ/ ΠΑΠΑΔΟΠΟΥΛΟΣ</v>
      </c>
      <c r="P4" s="326"/>
      <c r="Q4" s="327"/>
    </row>
    <row r="5" spans="1:17" s="19" customFormat="1" ht="9.75">
      <c r="A5" s="261"/>
      <c r="B5" s="66" t="s">
        <v>26</v>
      </c>
      <c r="C5" s="66" t="str">
        <f>IF(OR(F2="Week 3",F2="Masters"),"CP","Rank")</f>
        <v>Rank</v>
      </c>
      <c r="D5" s="66" t="s">
        <v>27</v>
      </c>
      <c r="E5" s="77" t="s">
        <v>28</v>
      </c>
      <c r="F5" s="77" t="s">
        <v>11</v>
      </c>
      <c r="G5" s="77"/>
      <c r="H5" s="77" t="s">
        <v>29</v>
      </c>
      <c r="I5" s="77"/>
      <c r="J5" s="66" t="s">
        <v>30</v>
      </c>
      <c r="K5" s="262"/>
      <c r="L5" s="66" t="s">
        <v>31</v>
      </c>
      <c r="M5" s="262"/>
      <c r="N5" s="66" t="s">
        <v>32</v>
      </c>
      <c r="O5" s="262"/>
      <c r="P5" s="66" t="s">
        <v>57</v>
      </c>
      <c r="Q5" s="263"/>
    </row>
    <row r="6" spans="1:17" s="19" customFormat="1" ht="3.75" customHeight="1" thickBot="1">
      <c r="A6" s="264"/>
      <c r="B6" s="106"/>
      <c r="C6" s="106"/>
      <c r="D6" s="106"/>
      <c r="E6" s="22"/>
      <c r="F6" s="22"/>
      <c r="G6" s="107"/>
      <c r="H6" s="22"/>
      <c r="I6" s="144"/>
      <c r="J6" s="106"/>
      <c r="K6" s="144"/>
      <c r="L6" s="106"/>
      <c r="M6" s="144"/>
      <c r="N6" s="106"/>
      <c r="O6" s="144"/>
      <c r="P6" s="106"/>
      <c r="Q6" s="158"/>
    </row>
    <row r="7" spans="1:20" s="47" customFormat="1" ht="10.5" customHeight="1">
      <c r="A7" s="265">
        <v>1</v>
      </c>
      <c r="B7" s="317" t="str">
        <f>IF($D7="","",VLOOKUP($D7,'B16 Do Main Draw Prep'!$A$7:$V$23,20))</f>
        <v>DA</v>
      </c>
      <c r="C7" s="317">
        <f>IF($D7="","",VLOOKUP($D7,'B16 Do Main Draw Prep'!$A$7:$V$23,21))</f>
        <v>0</v>
      </c>
      <c r="D7" s="168">
        <v>7</v>
      </c>
      <c r="E7" s="169" t="str">
        <f>UPPER(IF($D7="","",VLOOKUP($D7,'B16 Do Main Draw Prep'!$A$7:$V$23,2)))</f>
        <v>ΔΕΛΗΣ</v>
      </c>
      <c r="F7" s="169" t="str">
        <f>IF($D7="","",VLOOKUP($D7,'B16 Do Main Draw Prep'!$A$7:$V$23,3))</f>
        <v>ΚΩΝΣΤΑΝΤΙΝΟΣ</v>
      </c>
      <c r="G7" s="266"/>
      <c r="H7" s="169">
        <f>IF($D7="","",VLOOKUP($D7,'B16 Do Main Draw Prep'!$A$7:$V$23,4))</f>
        <v>0</v>
      </c>
      <c r="I7" s="267"/>
      <c r="J7" s="170"/>
      <c r="K7" s="171"/>
      <c r="L7" s="170"/>
      <c r="M7" s="171"/>
      <c r="N7" s="170"/>
      <c r="O7" s="171"/>
      <c r="P7" s="170"/>
      <c r="Q7" s="172"/>
      <c r="R7" s="175"/>
      <c r="T7" s="176" t="str">
        <f>'SetUp Officials'!P21</f>
        <v>Umpire</v>
      </c>
    </row>
    <row r="8" spans="1:20" s="47" customFormat="1" ht="9" customHeight="1">
      <c r="A8" s="218"/>
      <c r="B8" s="268"/>
      <c r="C8" s="268"/>
      <c r="D8" s="268"/>
      <c r="E8" s="169" t="str">
        <f>UPPER(IF($D7="","",VLOOKUP($D7,'B16 Do Main Draw Prep'!$A$7:$V$23,7)))</f>
        <v>ΑΝΤΩΝΙΟΥ</v>
      </c>
      <c r="F8" s="169" t="str">
        <f>IF($D7="","",VLOOKUP($D7,'B16 Do Main Draw Prep'!$A$7:$V$23,8))</f>
        <v>ΑΝΑΣΤΑΣΙΑ</v>
      </c>
      <c r="G8" s="266"/>
      <c r="H8" s="169">
        <f>IF($D7="","",VLOOKUP($D7,'B16 Do Main Draw Prep'!$A$7:$V$23,9))</f>
        <v>0</v>
      </c>
      <c r="I8" s="269"/>
      <c r="J8" s="166">
        <f>IF(I8="a",E7,IF(I8="b",E9,""))</f>
      </c>
      <c r="K8" s="171"/>
      <c r="L8" s="170"/>
      <c r="M8" s="171"/>
      <c r="N8" s="170"/>
      <c r="O8" s="171"/>
      <c r="P8" s="170"/>
      <c r="Q8" s="172"/>
      <c r="R8" s="175"/>
      <c r="T8" s="179" t="str">
        <f>'SetUp Officials'!P22</f>
        <v> </v>
      </c>
    </row>
    <row r="9" spans="1:20" s="47" customFormat="1" ht="9" customHeight="1">
      <c r="A9" s="218"/>
      <c r="B9" s="177"/>
      <c r="C9" s="177"/>
      <c r="D9" s="177"/>
      <c r="E9" s="167"/>
      <c r="F9" s="167"/>
      <c r="G9" s="107"/>
      <c r="H9" s="167"/>
      <c r="I9" s="270"/>
      <c r="J9" s="271" t="str">
        <f>UPPER(IF(OR(I10="a",I10="as"),E7,IF(OR(I10="b",I10="bs"),E11,)))</f>
        <v>ΔΕΛΗΣ</v>
      </c>
      <c r="K9" s="272"/>
      <c r="L9" s="170"/>
      <c r="M9" s="171"/>
      <c r="N9" s="170"/>
      <c r="O9" s="171"/>
      <c r="P9" s="170"/>
      <c r="Q9" s="172"/>
      <c r="R9" s="175"/>
      <c r="T9" s="179" t="str">
        <f>'SetUp Officials'!P23</f>
        <v> </v>
      </c>
    </row>
    <row r="10" spans="1:20" s="47" customFormat="1" ht="9" customHeight="1">
      <c r="A10" s="218"/>
      <c r="B10" s="177"/>
      <c r="C10" s="177"/>
      <c r="D10" s="177"/>
      <c r="E10" s="167"/>
      <c r="F10" s="167"/>
      <c r="G10" s="107"/>
      <c r="H10" s="178" t="s">
        <v>12</v>
      </c>
      <c r="I10" s="182" t="s">
        <v>141</v>
      </c>
      <c r="J10" s="273" t="str">
        <f>UPPER(IF(OR(I10="a",I10="as"),E8,IF(OR(I10="b",I10="bs"),E12,)))</f>
        <v>ΑΝΤΩΝΙΟΥ</v>
      </c>
      <c r="K10" s="274"/>
      <c r="L10" s="170"/>
      <c r="M10" s="171"/>
      <c r="N10" s="170"/>
      <c r="O10" s="171"/>
      <c r="P10" s="170"/>
      <c r="Q10" s="172"/>
      <c r="R10" s="175"/>
      <c r="T10" s="179" t="str">
        <f>'SetUp Officials'!P24</f>
        <v> </v>
      </c>
    </row>
    <row r="11" spans="1:20" s="47" customFormat="1" ht="9" customHeight="1">
      <c r="A11" s="218">
        <v>2</v>
      </c>
      <c r="B11" s="317">
        <f>IF($D11="","",VLOOKUP($D11,'B16 Do Main Draw Prep'!$A$7:$V$23,20))</f>
      </c>
      <c r="C11" s="317">
        <f>IF($D11="","",VLOOKUP($D11,'B16 Do Main Draw Prep'!$A$7:$V$23,21))</f>
      </c>
      <c r="D11" s="168"/>
      <c r="E11" s="180" t="s">
        <v>131</v>
      </c>
      <c r="F11" s="180">
        <f>IF($D11="","",VLOOKUP($D11,'B16 Do Main Draw Prep'!$A$7:$V$23,3))</f>
      </c>
      <c r="G11" s="275"/>
      <c r="H11" s="180">
        <f>IF($D11="","",VLOOKUP($D11,'B16 Do Main Draw Prep'!$A$7:$V$23,4))</f>
      </c>
      <c r="I11" s="276"/>
      <c r="J11" s="170"/>
      <c r="K11" s="277"/>
      <c r="L11" s="186"/>
      <c r="M11" s="272"/>
      <c r="N11" s="170"/>
      <c r="O11" s="171"/>
      <c r="P11" s="170"/>
      <c r="Q11" s="172"/>
      <c r="R11" s="175"/>
      <c r="T11" s="179" t="str">
        <f>'SetUp Officials'!P25</f>
        <v> </v>
      </c>
    </row>
    <row r="12" spans="1:20" s="47" customFormat="1" ht="9" customHeight="1">
      <c r="A12" s="218"/>
      <c r="B12" s="268"/>
      <c r="C12" s="268"/>
      <c r="D12" s="268"/>
      <c r="E12" s="180">
        <f>UPPER(IF($D11="","",VLOOKUP($D11,'B16 Do Main Draw Prep'!$A$7:$V$23,7)))</f>
      </c>
      <c r="F12" s="180">
        <f>IF($D11="","",VLOOKUP($D11,'B16 Do Main Draw Prep'!$A$7:$V$23,8))</f>
      </c>
      <c r="G12" s="275"/>
      <c r="H12" s="180">
        <f>IF($D11="","",VLOOKUP($D11,'B16 Do Main Draw Prep'!$A$7:$V$23,9))</f>
      </c>
      <c r="I12" s="269"/>
      <c r="J12" s="170"/>
      <c r="K12" s="277"/>
      <c r="L12" s="223"/>
      <c r="M12" s="278"/>
      <c r="N12" s="170"/>
      <c r="O12" s="171"/>
      <c r="P12" s="170"/>
      <c r="Q12" s="172"/>
      <c r="R12" s="175"/>
      <c r="T12" s="179" t="str">
        <f>'SetUp Officials'!P26</f>
        <v> </v>
      </c>
    </row>
    <row r="13" spans="1:20" s="47" customFormat="1" ht="9" customHeight="1">
      <c r="A13" s="218"/>
      <c r="B13" s="177"/>
      <c r="C13" s="177"/>
      <c r="D13" s="181"/>
      <c r="E13" s="167"/>
      <c r="F13" s="167"/>
      <c r="G13" s="107"/>
      <c r="H13" s="167"/>
      <c r="I13" s="279"/>
      <c r="J13" s="170"/>
      <c r="K13" s="270"/>
      <c r="L13" s="271">
        <f>UPPER(IF(OR(K14="a",K14="as"),J9,IF(OR(K14="b",K14="bs"),J17,)))</f>
      </c>
      <c r="M13" s="171"/>
      <c r="N13" s="170"/>
      <c r="O13" s="171"/>
      <c r="P13" s="170"/>
      <c r="Q13" s="172"/>
      <c r="R13" s="175"/>
      <c r="T13" s="179" t="str">
        <f>'SetUp Officials'!P27</f>
        <v> </v>
      </c>
    </row>
    <row r="14" spans="1:20" s="47" customFormat="1" ht="9" customHeight="1">
      <c r="A14" s="218"/>
      <c r="B14" s="177"/>
      <c r="C14" s="177"/>
      <c r="D14" s="181"/>
      <c r="E14" s="167"/>
      <c r="F14" s="167"/>
      <c r="G14" s="107"/>
      <c r="H14" s="167"/>
      <c r="I14" s="279"/>
      <c r="J14" s="178" t="s">
        <v>12</v>
      </c>
      <c r="K14" s="182"/>
      <c r="L14" s="273">
        <f>UPPER(IF(OR(K14="a",K14="as"),J10,IF(OR(K14="b",K14="bs"),J18,)))</f>
      </c>
      <c r="M14" s="274"/>
      <c r="N14" s="170"/>
      <c r="O14" s="171"/>
      <c r="P14" s="170"/>
      <c r="Q14" s="172"/>
      <c r="R14" s="175"/>
      <c r="T14" s="179" t="str">
        <f>'SetUp Officials'!P28</f>
        <v> </v>
      </c>
    </row>
    <row r="15" spans="1:20" s="47" customFormat="1" ht="9" customHeight="1">
      <c r="A15" s="280">
        <v>3</v>
      </c>
      <c r="B15" s="317" t="str">
        <f>IF($D15="","",VLOOKUP($D15,'B16 Do Main Draw Prep'!$A$7:$V$23,20))</f>
        <v>DA</v>
      </c>
      <c r="C15" s="317">
        <f>IF($D15="","",VLOOKUP($D15,'B16 Do Main Draw Prep'!$A$7:$V$23,21))</f>
        <v>0</v>
      </c>
      <c r="D15" s="168">
        <v>1</v>
      </c>
      <c r="E15" s="180" t="s">
        <v>81</v>
      </c>
      <c r="F15" s="180" t="str">
        <f>IF($D15="","",VLOOKUP($D15,'B16 Do Main Draw Prep'!$A$7:$V$23,3))</f>
        <v>ΒΑΣΙΑ</v>
      </c>
      <c r="G15" s="275"/>
      <c r="H15" s="180">
        <f>IF($D15="","",VLOOKUP($D15,'B16 Do Main Draw Prep'!$A$7:$V$23,4))</f>
        <v>0</v>
      </c>
      <c r="I15" s="267"/>
      <c r="J15" s="170"/>
      <c r="K15" s="277"/>
      <c r="L15" s="170"/>
      <c r="M15" s="277"/>
      <c r="N15" s="186"/>
      <c r="O15" s="171"/>
      <c r="P15" s="170"/>
      <c r="Q15" s="172"/>
      <c r="R15" s="175"/>
      <c r="T15" s="179" t="str">
        <f>'SetUp Officials'!P29</f>
        <v> </v>
      </c>
    </row>
    <row r="16" spans="1:20" s="47" customFormat="1" ht="9" customHeight="1" thickBot="1">
      <c r="A16" s="218"/>
      <c r="B16" s="268"/>
      <c r="C16" s="268"/>
      <c r="D16" s="268"/>
      <c r="E16" s="180" t="str">
        <f>UPPER(IF($D15="","",VLOOKUP($D15,'B16 Do Main Draw Prep'!$A$7:$V$23,7)))</f>
        <v>ΛΑΜΠΡΟΠΟΥΛΟΣ</v>
      </c>
      <c r="F16" s="180" t="str">
        <f>IF($D15="","",VLOOKUP($D15,'B16 Do Main Draw Prep'!$A$7:$V$23,8))</f>
        <v>ΝΟΤΗΣ</v>
      </c>
      <c r="G16" s="275"/>
      <c r="H16" s="180">
        <f>IF($D15="","",VLOOKUP($D15,'B16 Do Main Draw Prep'!$A$7:$V$23,9))</f>
        <v>0</v>
      </c>
      <c r="I16" s="269"/>
      <c r="J16" s="166">
        <f>IF(I16="a",E15,IF(I16="b",E17,""))</f>
      </c>
      <c r="K16" s="277"/>
      <c r="L16" s="170"/>
      <c r="M16" s="277"/>
      <c r="N16" s="170"/>
      <c r="O16" s="171"/>
      <c r="P16" s="170"/>
      <c r="Q16" s="172"/>
      <c r="R16" s="175"/>
      <c r="T16" s="183" t="str">
        <f>'SetUp Officials'!P30</f>
        <v>None</v>
      </c>
    </row>
    <row r="17" spans="1:18" s="47" customFormat="1" ht="9" customHeight="1">
      <c r="A17" s="218"/>
      <c r="B17" s="177"/>
      <c r="C17" s="177"/>
      <c r="D17" s="181"/>
      <c r="E17" s="167"/>
      <c r="F17" s="167"/>
      <c r="G17" s="107"/>
      <c r="H17" s="167"/>
      <c r="I17" s="270"/>
      <c r="J17" s="271" t="str">
        <f>UPPER(IF(OR(I18="a",I18="as"),E15,IF(OR(I18="b",I18="bs"),E19,)))</f>
        <v>ΓΙΑΝΝΑΚΟΠΟΥΛΟΥ</v>
      </c>
      <c r="K17" s="281"/>
      <c r="L17" s="170"/>
      <c r="M17" s="277"/>
      <c r="N17" s="170"/>
      <c r="O17" s="171"/>
      <c r="P17" s="170"/>
      <c r="Q17" s="172"/>
      <c r="R17" s="175"/>
    </row>
    <row r="18" spans="1:18" s="47" customFormat="1" ht="9" customHeight="1">
      <c r="A18" s="218"/>
      <c r="B18" s="177"/>
      <c r="C18" s="177"/>
      <c r="D18" s="181"/>
      <c r="E18" s="167"/>
      <c r="F18" s="167"/>
      <c r="G18" s="107"/>
      <c r="H18" s="178" t="s">
        <v>12</v>
      </c>
      <c r="I18" s="182" t="s">
        <v>142</v>
      </c>
      <c r="J18" s="273" t="str">
        <f>UPPER(IF(OR(I18="a",I18="as"),E16,IF(OR(I18="b",I18="bs"),E20,)))</f>
        <v>ΜΙΤΑΛΑΣ</v>
      </c>
      <c r="K18" s="269"/>
      <c r="L18" s="170"/>
      <c r="M18" s="277"/>
      <c r="N18" s="170"/>
      <c r="O18" s="171"/>
      <c r="P18" s="170"/>
      <c r="Q18" s="172"/>
      <c r="R18" s="175"/>
    </row>
    <row r="19" spans="1:18" s="47" customFormat="1" ht="9" customHeight="1">
      <c r="A19" s="218">
        <v>4</v>
      </c>
      <c r="B19" s="317" t="str">
        <f>IF($D19="","",VLOOKUP($D19,'B16 Do Main Draw Prep'!$A$7:$V$23,20))</f>
        <v>DA</v>
      </c>
      <c r="C19" s="317">
        <f>IF($D19="","",VLOOKUP($D19,'B16 Do Main Draw Prep'!$A$7:$V$23,21))</f>
        <v>0</v>
      </c>
      <c r="D19" s="168">
        <v>12</v>
      </c>
      <c r="E19" s="180" t="str">
        <f>UPPER(IF($D19="","",VLOOKUP($D19,'B16 Do Main Draw Prep'!$A$7:$V$23,2)))</f>
        <v>ΓΙΑΝΝΑΚΟΠΟΥΛΟΥ</v>
      </c>
      <c r="F19" s="180" t="str">
        <f>IF($D19="","",VLOOKUP($D19,'B16 Do Main Draw Prep'!$A$7:$V$23,3))</f>
        <v>ΚΑΤΕΡΙΝΑ</v>
      </c>
      <c r="G19" s="275"/>
      <c r="H19" s="180">
        <f>IF($D19="","",VLOOKUP($D19,'B16 Do Main Draw Prep'!$A$7:$V$23,4))</f>
        <v>0</v>
      </c>
      <c r="I19" s="276"/>
      <c r="J19" s="170" t="s">
        <v>150</v>
      </c>
      <c r="K19" s="171"/>
      <c r="L19" s="186"/>
      <c r="M19" s="281"/>
      <c r="N19" s="170"/>
      <c r="O19" s="171"/>
      <c r="P19" s="170"/>
      <c r="Q19" s="172"/>
      <c r="R19" s="175"/>
    </row>
    <row r="20" spans="1:18" s="47" customFormat="1" ht="9" customHeight="1">
      <c r="A20" s="218"/>
      <c r="B20" s="268"/>
      <c r="C20" s="268"/>
      <c r="D20" s="268"/>
      <c r="E20" s="180" t="str">
        <f>UPPER(IF($D19="","",VLOOKUP($D19,'B16 Do Main Draw Prep'!$A$7:$V$23,7)))</f>
        <v>ΜΙΤΑΛΑΣ</v>
      </c>
      <c r="F20" s="180" t="str">
        <f>IF($D19="","",VLOOKUP($D19,'B16 Do Main Draw Prep'!$A$7:$V$23,8))</f>
        <v>ΔΗΜΗΤΡΗΣ</v>
      </c>
      <c r="G20" s="275"/>
      <c r="H20" s="180">
        <f>IF($D19="","",VLOOKUP($D19,'B16 Do Main Draw Prep'!$A$7:$V$23,9))</f>
        <v>0</v>
      </c>
      <c r="I20" s="269"/>
      <c r="J20" s="170"/>
      <c r="K20" s="171"/>
      <c r="L20" s="223"/>
      <c r="M20" s="282"/>
      <c r="N20" s="170"/>
      <c r="O20" s="171"/>
      <c r="P20" s="170"/>
      <c r="Q20" s="172"/>
      <c r="R20" s="175"/>
    </row>
    <row r="21" spans="1:18" s="47" customFormat="1" ht="9" customHeight="1">
      <c r="A21" s="218"/>
      <c r="B21" s="177"/>
      <c r="C21" s="177"/>
      <c r="D21" s="177"/>
      <c r="E21" s="167"/>
      <c r="F21" s="167"/>
      <c r="G21" s="107"/>
      <c r="H21" s="167"/>
      <c r="I21" s="279"/>
      <c r="J21" s="170"/>
      <c r="K21" s="171"/>
      <c r="L21" s="170"/>
      <c r="M21" s="270"/>
      <c r="N21" s="271">
        <f>UPPER(IF(OR(M22="a",M22="as"),L13,IF(OR(M22="b",M22="bs"),L29,)))</f>
      </c>
      <c r="O21" s="171"/>
      <c r="P21" s="170"/>
      <c r="Q21" s="172"/>
      <c r="R21" s="175"/>
    </row>
    <row r="22" spans="1:18" s="47" customFormat="1" ht="9" customHeight="1">
      <c r="A22" s="218"/>
      <c r="B22" s="177"/>
      <c r="C22" s="177"/>
      <c r="D22" s="177"/>
      <c r="E22" s="167"/>
      <c r="F22" s="167"/>
      <c r="G22" s="107"/>
      <c r="H22" s="167"/>
      <c r="I22" s="279"/>
      <c r="J22" s="170"/>
      <c r="K22" s="171"/>
      <c r="L22" s="178" t="s">
        <v>12</v>
      </c>
      <c r="M22" s="182"/>
      <c r="N22" s="273">
        <f>UPPER(IF(OR(M22="a",M22="as"),L14,IF(OR(M22="b",M22="bs"),L30,)))</f>
      </c>
      <c r="O22" s="274"/>
      <c r="P22" s="170"/>
      <c r="Q22" s="172"/>
      <c r="R22" s="175"/>
    </row>
    <row r="23" spans="1:18" s="47" customFormat="1" ht="9" customHeight="1">
      <c r="A23" s="265">
        <v>5</v>
      </c>
      <c r="B23" s="317" t="str">
        <f>IF($D23="","",VLOOKUP($D23,'B16 Do Main Draw Prep'!$A$7:$V$23,20))</f>
        <v>DA</v>
      </c>
      <c r="C23" s="317">
        <f>IF($D23="","",VLOOKUP($D23,'B16 Do Main Draw Prep'!$A$7:$V$23,21))</f>
        <v>0</v>
      </c>
      <c r="D23" s="168">
        <v>8</v>
      </c>
      <c r="E23" s="169" t="str">
        <f>UPPER(IF($D23="","",VLOOKUP($D23,'B16 Do Main Draw Prep'!$A$7:$V$23,2)))</f>
        <v>ΚΑΡΑΝΑΓΝΩΣΤΗ</v>
      </c>
      <c r="F23" s="169" t="str">
        <f>IF($D23="","",VLOOKUP($D23,'B16 Do Main Draw Prep'!$A$7:$V$23,3))</f>
        <v>ΜΑΡΙΑ</v>
      </c>
      <c r="G23" s="266"/>
      <c r="H23" s="169">
        <f>IF($D23="","",VLOOKUP($D23,'B16 Do Main Draw Prep'!$A$7:$V$23,4))</f>
        <v>0</v>
      </c>
      <c r="I23" s="267"/>
      <c r="J23" s="170"/>
      <c r="K23" s="171"/>
      <c r="L23" s="170"/>
      <c r="M23" s="277"/>
      <c r="N23" s="170"/>
      <c r="O23" s="277"/>
      <c r="P23" s="170"/>
      <c r="Q23" s="172"/>
      <c r="R23" s="175"/>
    </row>
    <row r="24" spans="1:18" s="47" customFormat="1" ht="9" customHeight="1">
      <c r="A24" s="218"/>
      <c r="B24" s="268"/>
      <c r="C24" s="268"/>
      <c r="D24" s="268"/>
      <c r="E24" s="169" t="str">
        <f>UPPER(IF($D23="","",VLOOKUP($D23,'B16 Do Main Draw Prep'!$A$7:$V$23,7)))</f>
        <v>ΚΑΝΕΛΛΟΠΟΥΛΟΣ</v>
      </c>
      <c r="F24" s="169" t="str">
        <f>IF($D23="","",VLOOKUP($D23,'B16 Do Main Draw Prep'!$A$7:$V$23,8))</f>
        <v>ΠΕΤΡΟΣ</v>
      </c>
      <c r="G24" s="266"/>
      <c r="H24" s="169">
        <f>IF($D23="","",VLOOKUP($D23,'B16 Do Main Draw Prep'!$A$7:$V$23,9))</f>
        <v>0</v>
      </c>
      <c r="I24" s="269"/>
      <c r="J24" s="166">
        <f>IF(I24="a",E23,IF(I24="b",E25,""))</f>
      </c>
      <c r="K24" s="171"/>
      <c r="L24" s="170"/>
      <c r="M24" s="277"/>
      <c r="N24" s="170"/>
      <c r="O24" s="277"/>
      <c r="P24" s="170"/>
      <c r="Q24" s="172"/>
      <c r="R24" s="175"/>
    </row>
    <row r="25" spans="1:18" s="47" customFormat="1" ht="9" customHeight="1">
      <c r="A25" s="218"/>
      <c r="B25" s="177"/>
      <c r="C25" s="177"/>
      <c r="D25" s="177"/>
      <c r="E25" s="167"/>
      <c r="F25" s="167"/>
      <c r="G25" s="107"/>
      <c r="H25" s="167"/>
      <c r="I25" s="270"/>
      <c r="J25" s="271" t="str">
        <f>UPPER(IF(OR(I26="a",I26="as"),E23,IF(OR(I26="b",I26="bs"),E27,)))</f>
        <v>ΚΑΡΑΝΑΓΝΩΣΤΗ</v>
      </c>
      <c r="K25" s="272"/>
      <c r="L25" s="170"/>
      <c r="M25" s="277"/>
      <c r="N25" s="170"/>
      <c r="O25" s="277"/>
      <c r="P25" s="170"/>
      <c r="Q25" s="172"/>
      <c r="R25" s="175"/>
    </row>
    <row r="26" spans="1:18" s="47" customFormat="1" ht="9" customHeight="1">
      <c r="A26" s="218"/>
      <c r="B26" s="177"/>
      <c r="C26" s="177"/>
      <c r="D26" s="177"/>
      <c r="E26" s="167"/>
      <c r="F26" s="167"/>
      <c r="G26" s="107"/>
      <c r="H26" s="178" t="s">
        <v>12</v>
      </c>
      <c r="I26" s="182" t="s">
        <v>141</v>
      </c>
      <c r="J26" s="273" t="str">
        <f>UPPER(IF(OR(I26="a",I26="as"),E24,IF(OR(I26="b",I26="bs"),E28,)))</f>
        <v>ΚΑΝΕΛΛΟΠΟΥΛΟΣ</v>
      </c>
      <c r="K26" s="274"/>
      <c r="L26" s="170"/>
      <c r="M26" s="277"/>
      <c r="N26" s="170"/>
      <c r="O26" s="277"/>
      <c r="P26" s="170"/>
      <c r="Q26" s="172"/>
      <c r="R26" s="175"/>
    </row>
    <row r="27" spans="1:18" s="47" customFormat="1" ht="9" customHeight="1">
      <c r="A27" s="218">
        <v>6</v>
      </c>
      <c r="B27" s="317">
        <f>IF($D27="","",VLOOKUP($D27,'B16 Do Main Draw Prep'!$A$7:$V$23,20))</f>
      </c>
      <c r="C27" s="317">
        <f>IF($D27="","",VLOOKUP($D27,'B16 Do Main Draw Prep'!$A$7:$V$23,21))</f>
      </c>
      <c r="D27" s="168"/>
      <c r="E27" s="180" t="s">
        <v>131</v>
      </c>
      <c r="F27" s="180">
        <f>IF($D27="","",VLOOKUP($D27,'B16 Do Main Draw Prep'!$A$7:$V$23,3))</f>
      </c>
      <c r="G27" s="275"/>
      <c r="H27" s="180">
        <f>IF($D27="","",VLOOKUP($D27,'B16 Do Main Draw Prep'!$A$7:$V$23,4))</f>
      </c>
      <c r="I27" s="276"/>
      <c r="J27" s="170"/>
      <c r="K27" s="277"/>
      <c r="L27" s="186"/>
      <c r="M27" s="281"/>
      <c r="N27" s="170"/>
      <c r="O27" s="277"/>
      <c r="P27" s="170"/>
      <c r="Q27" s="172"/>
      <c r="R27" s="175"/>
    </row>
    <row r="28" spans="1:18" s="47" customFormat="1" ht="9" customHeight="1">
      <c r="A28" s="218"/>
      <c r="B28" s="268"/>
      <c r="C28" s="268"/>
      <c r="D28" s="268"/>
      <c r="E28" s="180">
        <f>UPPER(IF($D27="","",VLOOKUP($D27,'B16 Do Main Draw Prep'!$A$7:$V$23,7)))</f>
      </c>
      <c r="F28" s="180">
        <f>IF($D27="","",VLOOKUP($D27,'B16 Do Main Draw Prep'!$A$7:$V$23,8))</f>
      </c>
      <c r="G28" s="275"/>
      <c r="H28" s="180">
        <f>IF($D27="","",VLOOKUP($D27,'B16 Do Main Draw Prep'!$A$7:$V$23,9))</f>
      </c>
      <c r="I28" s="269"/>
      <c r="J28" s="170"/>
      <c r="K28" s="277"/>
      <c r="L28" s="223"/>
      <c r="M28" s="282"/>
      <c r="N28" s="170"/>
      <c r="O28" s="277"/>
      <c r="P28" s="170"/>
      <c r="Q28" s="172"/>
      <c r="R28" s="175"/>
    </row>
    <row r="29" spans="1:18" s="47" customFormat="1" ht="9" customHeight="1">
      <c r="A29" s="218"/>
      <c r="B29" s="177"/>
      <c r="C29" s="177"/>
      <c r="D29" s="181"/>
      <c r="E29" s="167"/>
      <c r="F29" s="167"/>
      <c r="G29" s="107"/>
      <c r="H29" s="167"/>
      <c r="I29" s="279"/>
      <c r="J29" s="170"/>
      <c r="K29" s="270"/>
      <c r="L29" s="271">
        <f>UPPER(IF(OR(K30="a",K30="as"),J25,IF(OR(K30="b",K30="bs"),J33,)))</f>
      </c>
      <c r="M29" s="277"/>
      <c r="N29" s="170"/>
      <c r="O29" s="277"/>
      <c r="P29" s="170"/>
      <c r="Q29" s="172"/>
      <c r="R29" s="175"/>
    </row>
    <row r="30" spans="1:18" s="47" customFormat="1" ht="9" customHeight="1">
      <c r="A30" s="218"/>
      <c r="B30" s="177"/>
      <c r="C30" s="177"/>
      <c r="D30" s="181"/>
      <c r="E30" s="167"/>
      <c r="F30" s="167"/>
      <c r="G30" s="107"/>
      <c r="H30" s="167"/>
      <c r="I30" s="279"/>
      <c r="J30" s="178" t="s">
        <v>12</v>
      </c>
      <c r="K30" s="182"/>
      <c r="L30" s="273">
        <f>UPPER(IF(OR(K30="a",K30="as"),J26,IF(OR(K30="b",K30="bs"),J34,)))</f>
      </c>
      <c r="M30" s="269"/>
      <c r="N30" s="170"/>
      <c r="O30" s="277"/>
      <c r="P30" s="170"/>
      <c r="Q30" s="172"/>
      <c r="R30" s="175"/>
    </row>
    <row r="31" spans="1:18" s="47" customFormat="1" ht="9" customHeight="1">
      <c r="A31" s="280">
        <v>7</v>
      </c>
      <c r="B31" s="317" t="str">
        <f>IF($D31="","",VLOOKUP($D31,'B16 Do Main Draw Prep'!$A$7:$V$23,20))</f>
        <v>DA</v>
      </c>
      <c r="C31" s="317">
        <f>IF($D31="","",VLOOKUP($D31,'B16 Do Main Draw Prep'!$A$7:$V$23,21))</f>
        <v>0</v>
      </c>
      <c r="D31" s="168">
        <v>9</v>
      </c>
      <c r="E31" s="180" t="s">
        <v>96</v>
      </c>
      <c r="F31" s="180" t="str">
        <f>IF($D31="","",VLOOKUP($D31,'B16 Do Main Draw Prep'!$A$7:$V$23,3))</f>
        <v>ΓΕΩΡΓΙΟΣ</v>
      </c>
      <c r="G31" s="275"/>
      <c r="H31" s="180">
        <f>IF($D31="","",VLOOKUP($D31,'B16 Do Main Draw Prep'!$A$7:$V$23,4))</f>
        <v>0</v>
      </c>
      <c r="I31" s="267"/>
      <c r="J31" s="170"/>
      <c r="K31" s="277"/>
      <c r="L31" s="170"/>
      <c r="M31" s="171"/>
      <c r="N31" s="186"/>
      <c r="O31" s="277"/>
      <c r="P31" s="170"/>
      <c r="Q31" s="172"/>
      <c r="R31" s="175"/>
    </row>
    <row r="32" spans="1:18" s="47" customFormat="1" ht="9" customHeight="1">
      <c r="A32" s="218"/>
      <c r="B32" s="268"/>
      <c r="C32" s="268"/>
      <c r="D32" s="268"/>
      <c r="E32" s="180" t="str">
        <f>UPPER(IF($D31="","",VLOOKUP($D31,'B16 Do Main Draw Prep'!$A$7:$V$23,7)))</f>
        <v>ΜΗΤΡΟΥ</v>
      </c>
      <c r="F32" s="180" t="str">
        <f>IF($D31="","",VLOOKUP($D31,'B16 Do Main Draw Prep'!$A$7:$V$23,8))</f>
        <v>ΚΩΝΣΤΑΝΤΙΝΑ</v>
      </c>
      <c r="G32" s="275"/>
      <c r="H32" s="180">
        <f>IF($D31="","",VLOOKUP($D31,'B16 Do Main Draw Prep'!$A$7:$V$23,9))</f>
        <v>0</v>
      </c>
      <c r="I32" s="269"/>
      <c r="J32" s="166">
        <f>IF(I32="a",E31,IF(I32="b",E33,""))</f>
      </c>
      <c r="K32" s="277"/>
      <c r="L32" s="170"/>
      <c r="M32" s="171"/>
      <c r="N32" s="170"/>
      <c r="O32" s="277"/>
      <c r="P32" s="170"/>
      <c r="Q32" s="172"/>
      <c r="R32" s="175"/>
    </row>
    <row r="33" spans="1:18" s="47" customFormat="1" ht="9" customHeight="1">
      <c r="A33" s="218"/>
      <c r="B33" s="177"/>
      <c r="C33" s="177"/>
      <c r="D33" s="181"/>
      <c r="E33" s="167"/>
      <c r="F33" s="167"/>
      <c r="G33" s="107"/>
      <c r="H33" s="167"/>
      <c r="I33" s="270"/>
      <c r="J33" s="271" t="str">
        <f>UPPER(IF(OR(I34="a",I34="as"),E31,IF(OR(I34="b",I34="bs"),E35,)))</f>
        <v>ΚΑΖΑ</v>
      </c>
      <c r="K33" s="281"/>
      <c r="L33" s="170"/>
      <c r="M33" s="171"/>
      <c r="N33" s="170"/>
      <c r="O33" s="277"/>
      <c r="P33" s="170"/>
      <c r="Q33" s="172"/>
      <c r="R33" s="175"/>
    </row>
    <row r="34" spans="1:18" s="47" customFormat="1" ht="9" customHeight="1">
      <c r="A34" s="218"/>
      <c r="B34" s="177"/>
      <c r="C34" s="177"/>
      <c r="D34" s="181"/>
      <c r="E34" s="167"/>
      <c r="F34" s="167"/>
      <c r="G34" s="107"/>
      <c r="H34" s="178" t="s">
        <v>12</v>
      </c>
      <c r="I34" s="182" t="s">
        <v>142</v>
      </c>
      <c r="J34" s="273" t="str">
        <f>UPPER(IF(OR(I34="a",I34="as"),E32,IF(OR(I34="b",I34="bs"),E36,)))</f>
        <v>ΕΞΑΔΑΚΤΥΛΟΣ</v>
      </c>
      <c r="K34" s="269"/>
      <c r="L34" s="170"/>
      <c r="M34" s="171"/>
      <c r="N34" s="170"/>
      <c r="O34" s="277"/>
      <c r="P34" s="170"/>
      <c r="Q34" s="172"/>
      <c r="R34" s="175"/>
    </row>
    <row r="35" spans="1:18" s="47" customFormat="1" ht="9" customHeight="1">
      <c r="A35" s="218">
        <v>8</v>
      </c>
      <c r="B35" s="317" t="str">
        <f>IF($D35="","",VLOOKUP($D35,'B16 Do Main Draw Prep'!$A$7:$V$23,20))</f>
        <v>DA</v>
      </c>
      <c r="C35" s="317">
        <f>IF($D35="","",VLOOKUP($D35,'B16 Do Main Draw Prep'!$A$7:$V$23,21))</f>
        <v>0</v>
      </c>
      <c r="D35" s="168">
        <v>2</v>
      </c>
      <c r="E35" s="180" t="str">
        <f>UPPER(IF($D35="","",VLOOKUP($D35,'B16 Do Main Draw Prep'!$A$7:$V$23,2)))</f>
        <v>ΚΑΖΑ</v>
      </c>
      <c r="F35" s="180" t="str">
        <f>IF($D35="","",VLOOKUP($D35,'B16 Do Main Draw Prep'!$A$7:$V$23,3))</f>
        <v>ΣΤΑΡΟΥΛΑ</v>
      </c>
      <c r="G35" s="275"/>
      <c r="H35" s="180">
        <f>IF($D35="","",VLOOKUP($D35,'B16 Do Main Draw Prep'!$A$7:$V$23,4))</f>
        <v>0</v>
      </c>
      <c r="I35" s="276"/>
      <c r="J35" s="170" t="s">
        <v>143</v>
      </c>
      <c r="K35" s="171"/>
      <c r="L35" s="186"/>
      <c r="M35" s="272"/>
      <c r="N35" s="170"/>
      <c r="O35" s="277"/>
      <c r="P35" s="170"/>
      <c r="Q35" s="172"/>
      <c r="R35" s="175"/>
    </row>
    <row r="36" spans="1:18" s="47" customFormat="1" ht="9" customHeight="1">
      <c r="A36" s="218"/>
      <c r="B36" s="268"/>
      <c r="C36" s="268"/>
      <c r="D36" s="268"/>
      <c r="E36" s="180" t="str">
        <f>UPPER(IF($D35="","",VLOOKUP($D35,'B16 Do Main Draw Prep'!$A$7:$V$23,7)))</f>
        <v>ΕΞΑΔΑΚΤΥΛΟΣ</v>
      </c>
      <c r="F36" s="180" t="str">
        <f>IF($D35="","",VLOOKUP($D35,'B16 Do Main Draw Prep'!$A$7:$V$23,8))</f>
        <v>ΠΑΥΛΟΣ</v>
      </c>
      <c r="G36" s="275"/>
      <c r="H36" s="180">
        <f>IF($D35="","",VLOOKUP($D35,'B16 Do Main Draw Prep'!$A$7:$V$23,9))</f>
        <v>0</v>
      </c>
      <c r="I36" s="269"/>
      <c r="J36" s="170"/>
      <c r="K36" s="171"/>
      <c r="L36" s="223"/>
      <c r="M36" s="278"/>
      <c r="N36" s="170"/>
      <c r="O36" s="277"/>
      <c r="P36" s="170"/>
      <c r="Q36" s="172"/>
      <c r="R36" s="175"/>
    </row>
    <row r="37" spans="1:18" s="47" customFormat="1" ht="9" customHeight="1">
      <c r="A37" s="218"/>
      <c r="B37" s="177"/>
      <c r="C37" s="177"/>
      <c r="D37" s="181"/>
      <c r="E37" s="167"/>
      <c r="F37" s="167"/>
      <c r="G37" s="107"/>
      <c r="H37" s="167"/>
      <c r="I37" s="279"/>
      <c r="J37" s="170"/>
      <c r="K37" s="171"/>
      <c r="L37" s="170"/>
      <c r="M37" s="171"/>
      <c r="N37" s="171"/>
      <c r="O37" s="270"/>
      <c r="P37" s="271">
        <f>UPPER(IF(OR(O38="a",O38="as"),N21,IF(OR(O38="b",O38="bs"),N53,)))</f>
      </c>
      <c r="Q37" s="283"/>
      <c r="R37" s="175"/>
    </row>
    <row r="38" spans="1:18" s="47" customFormat="1" ht="9" customHeight="1">
      <c r="A38" s="218"/>
      <c r="B38" s="177"/>
      <c r="C38" s="177"/>
      <c r="D38" s="181"/>
      <c r="E38" s="167"/>
      <c r="F38" s="167"/>
      <c r="G38" s="107"/>
      <c r="H38" s="167"/>
      <c r="I38" s="279"/>
      <c r="J38" s="170"/>
      <c r="K38" s="171"/>
      <c r="L38" s="170"/>
      <c r="M38" s="171"/>
      <c r="N38" s="178" t="s">
        <v>12</v>
      </c>
      <c r="O38" s="182"/>
      <c r="P38" s="273">
        <f>UPPER(IF(OR(O38="a",O38="as"),N22,IF(OR(O38="b",O38="bs"),N54,)))</f>
      </c>
      <c r="Q38" s="284"/>
      <c r="R38" s="175"/>
    </row>
    <row r="39" spans="1:18" s="47" customFormat="1" ht="9" customHeight="1">
      <c r="A39" s="280">
        <v>9</v>
      </c>
      <c r="B39" s="317" t="str">
        <f>IF($D39="","",VLOOKUP($D39,'B16 Do Main Draw Prep'!$A$7:$V$23,20))</f>
        <v>DA</v>
      </c>
      <c r="C39" s="317">
        <f>IF($D39="","",VLOOKUP($D39,'B16 Do Main Draw Prep'!$A$7:$V$23,21))</f>
        <v>0</v>
      </c>
      <c r="D39" s="168">
        <v>6</v>
      </c>
      <c r="E39" s="180" t="str">
        <f>UPPER(IF($D39="","",VLOOKUP($D39,'B16 Do Main Draw Prep'!$A$7:$V$23,2)))</f>
        <v>ΓΚΟΥΝΤΑΝΗ</v>
      </c>
      <c r="F39" s="180" t="str">
        <f>IF($D39="","",VLOOKUP($D39,'B16 Do Main Draw Prep'!$A$7:$V$23,3))</f>
        <v>ΓΕΩΡΓΙΑ</v>
      </c>
      <c r="G39" s="275"/>
      <c r="H39" s="180">
        <f>IF($D39="","",VLOOKUP($D39,'B16 Do Main Draw Prep'!$A$7:$V$23,4))</f>
        <v>0</v>
      </c>
      <c r="I39" s="267"/>
      <c r="J39" s="170"/>
      <c r="K39" s="171"/>
      <c r="L39" s="170"/>
      <c r="M39" s="171"/>
      <c r="N39" s="170"/>
      <c r="O39" s="277"/>
      <c r="P39" s="186"/>
      <c r="Q39" s="172"/>
      <c r="R39" s="175"/>
    </row>
    <row r="40" spans="1:18" s="47" customFormat="1" ht="9" customHeight="1">
      <c r="A40" s="218"/>
      <c r="B40" s="268"/>
      <c r="C40" s="268"/>
      <c r="D40" s="268"/>
      <c r="E40" s="180" t="s">
        <v>111</v>
      </c>
      <c r="F40" s="180" t="s">
        <v>146</v>
      </c>
      <c r="G40" s="275"/>
      <c r="H40" s="180">
        <f>IF($D39="","",VLOOKUP($D39,'B16 Do Main Draw Prep'!$A$7:$V$23,9))</f>
        <v>0</v>
      </c>
      <c r="I40" s="269"/>
      <c r="J40" s="166">
        <f>IF(I40="a",E39,IF(I40="b",E41,""))</f>
      </c>
      <c r="K40" s="171"/>
      <c r="L40" s="170"/>
      <c r="M40" s="171"/>
      <c r="N40" s="170"/>
      <c r="O40" s="277"/>
      <c r="P40" s="223"/>
      <c r="Q40" s="285"/>
      <c r="R40" s="175"/>
    </row>
    <row r="41" spans="1:18" s="47" customFormat="1" ht="9" customHeight="1">
      <c r="A41" s="218"/>
      <c r="B41" s="177"/>
      <c r="C41" s="177"/>
      <c r="D41" s="181"/>
      <c r="E41" s="167"/>
      <c r="F41" s="167"/>
      <c r="G41" s="107"/>
      <c r="H41" s="167"/>
      <c r="I41" s="270"/>
      <c r="J41" s="271" t="str">
        <f>UPPER(IF(OR(I42="a",I42="as"),E39,IF(OR(I42="b",I42="bs"),E43,)))</f>
        <v>ΓΚΟΥΝΤΑΝΗ</v>
      </c>
      <c r="K41" s="272"/>
      <c r="L41" s="170"/>
      <c r="M41" s="171"/>
      <c r="N41" s="170"/>
      <c r="O41" s="277"/>
      <c r="P41" s="170"/>
      <c r="Q41" s="172"/>
      <c r="R41" s="175"/>
    </row>
    <row r="42" spans="1:18" s="47" customFormat="1" ht="9" customHeight="1">
      <c r="A42" s="218"/>
      <c r="B42" s="177"/>
      <c r="C42" s="177"/>
      <c r="D42" s="181"/>
      <c r="E42" s="167"/>
      <c r="F42" s="167"/>
      <c r="G42" s="107"/>
      <c r="H42" s="178" t="s">
        <v>12</v>
      </c>
      <c r="I42" s="182" t="s">
        <v>141</v>
      </c>
      <c r="J42" s="273" t="str">
        <f>UPPER(IF(OR(I42="a",I42="as"),E40,IF(OR(I42="b",I42="bs"),E44,)))</f>
        <v>ΓΡΗΓΟΡΙΟΥ</v>
      </c>
      <c r="K42" s="274"/>
      <c r="L42" s="170"/>
      <c r="M42" s="171"/>
      <c r="N42" s="170"/>
      <c r="O42" s="277"/>
      <c r="P42" s="170"/>
      <c r="Q42" s="172"/>
      <c r="R42" s="175"/>
    </row>
    <row r="43" spans="1:18" s="47" customFormat="1" ht="9" customHeight="1">
      <c r="A43" s="218">
        <v>10</v>
      </c>
      <c r="B43" s="317" t="str">
        <f>IF($D43="","",VLOOKUP($D43,'B16 Do Main Draw Prep'!$A$7:$V$23,20))</f>
        <v>DA</v>
      </c>
      <c r="C43" s="317">
        <f>IF($D43="","",VLOOKUP($D43,'B16 Do Main Draw Prep'!$A$7:$V$23,21))</f>
        <v>0</v>
      </c>
      <c r="D43" s="168">
        <v>3</v>
      </c>
      <c r="E43" s="180" t="str">
        <f>UPPER(IF($D43="","",VLOOKUP($D43,'B16 Do Main Draw Prep'!$A$7:$V$23,2)))</f>
        <v>ΤΖΙΟΛΑΣ</v>
      </c>
      <c r="F43" s="180" t="str">
        <f>IF($D43="","",VLOOKUP($D43,'B16 Do Main Draw Prep'!$A$7:$V$23,3))</f>
        <v>ΓΕΩΡΓΙΟΣ</v>
      </c>
      <c r="G43" s="275"/>
      <c r="H43" s="180">
        <f>IF($D43="","",VLOOKUP($D43,'B16 Do Main Draw Prep'!$A$7:$V$23,4))</f>
        <v>0</v>
      </c>
      <c r="I43" s="276"/>
      <c r="J43" s="170" t="s">
        <v>147</v>
      </c>
      <c r="K43" s="277"/>
      <c r="L43" s="186"/>
      <c r="M43" s="272"/>
      <c r="N43" s="170"/>
      <c r="O43" s="277"/>
      <c r="P43" s="170"/>
      <c r="Q43" s="172"/>
      <c r="R43" s="175"/>
    </row>
    <row r="44" spans="1:18" s="47" customFormat="1" ht="9" customHeight="1">
      <c r="A44" s="218"/>
      <c r="B44" s="268"/>
      <c r="C44" s="268"/>
      <c r="D44" s="268"/>
      <c r="E44" s="180" t="str">
        <f>UPPER(IF($D43="","",VLOOKUP($D43,'B16 Do Main Draw Prep'!$A$7:$V$23,7)))</f>
        <v>ΚΑΛΟΓΡΗ</v>
      </c>
      <c r="F44" s="180" t="str">
        <f>IF($D43="","",VLOOKUP($D43,'B16 Do Main Draw Prep'!$A$7:$V$23,8))</f>
        <v>ΣΑΝΤΥ</v>
      </c>
      <c r="G44" s="275"/>
      <c r="H44" s="180">
        <f>IF($D43="","",VLOOKUP($D43,'B16 Do Main Draw Prep'!$A$7:$V$23,9))</f>
        <v>0</v>
      </c>
      <c r="I44" s="269"/>
      <c r="J44" s="170"/>
      <c r="K44" s="277"/>
      <c r="L44" s="223"/>
      <c r="M44" s="278"/>
      <c r="N44" s="170"/>
      <c r="O44" s="277"/>
      <c r="P44" s="170"/>
      <c r="Q44" s="172"/>
      <c r="R44" s="175"/>
    </row>
    <row r="45" spans="1:18" s="47" customFormat="1" ht="9" customHeight="1">
      <c r="A45" s="218"/>
      <c r="B45" s="177"/>
      <c r="C45" s="177"/>
      <c r="D45" s="181"/>
      <c r="E45" s="167"/>
      <c r="F45" s="167"/>
      <c r="G45" s="107"/>
      <c r="H45" s="167"/>
      <c r="I45" s="279"/>
      <c r="J45" s="170"/>
      <c r="K45" s="270"/>
      <c r="L45" s="271">
        <f>UPPER(IF(OR(K46="a",K46="as"),J41,IF(OR(K46="b",K46="bs"),J49,)))</f>
      </c>
      <c r="M45" s="171"/>
      <c r="N45" s="170"/>
      <c r="O45" s="277"/>
      <c r="P45" s="170"/>
      <c r="Q45" s="172"/>
      <c r="R45" s="175"/>
    </row>
    <row r="46" spans="1:18" s="47" customFormat="1" ht="9" customHeight="1">
      <c r="A46" s="218"/>
      <c r="B46" s="177"/>
      <c r="C46" s="177"/>
      <c r="D46" s="181"/>
      <c r="E46" s="167"/>
      <c r="F46" s="167"/>
      <c r="G46" s="107"/>
      <c r="H46" s="167"/>
      <c r="I46" s="279"/>
      <c r="J46" s="178" t="s">
        <v>12</v>
      </c>
      <c r="K46" s="182"/>
      <c r="L46" s="273">
        <f>UPPER(IF(OR(K46="a",K46="as"),J42,IF(OR(K46="b",K46="bs"),J50,)))</f>
      </c>
      <c r="M46" s="274"/>
      <c r="N46" s="170"/>
      <c r="O46" s="277"/>
      <c r="P46" s="170"/>
      <c r="Q46" s="172"/>
      <c r="R46" s="175"/>
    </row>
    <row r="47" spans="1:18" s="47" customFormat="1" ht="9" customHeight="1">
      <c r="A47" s="280">
        <v>11</v>
      </c>
      <c r="B47" s="317">
        <f>IF($D47="","",VLOOKUP($D47,'B16 Do Main Draw Prep'!$A$7:$V$23,20))</f>
      </c>
      <c r="C47" s="317">
        <f>IF($D47="","",VLOOKUP($D47,'B16 Do Main Draw Prep'!$A$7:$V$23,21))</f>
      </c>
      <c r="D47" s="168"/>
      <c r="E47" s="180" t="s">
        <v>132</v>
      </c>
      <c r="F47" s="180">
        <f>IF($D47="","",VLOOKUP($D47,'B16 Do Main Draw Prep'!$A$7:$V$23,3))</f>
      </c>
      <c r="G47" s="275"/>
      <c r="H47" s="180">
        <f>IF($D47="","",VLOOKUP($D47,'B16 Do Main Draw Prep'!$A$7:$V$23,4))</f>
      </c>
      <c r="I47" s="267"/>
      <c r="J47" s="170"/>
      <c r="K47" s="277"/>
      <c r="L47" s="170"/>
      <c r="M47" s="277"/>
      <c r="N47" s="186"/>
      <c r="O47" s="277"/>
      <c r="P47" s="170"/>
      <c r="Q47" s="172"/>
      <c r="R47" s="175"/>
    </row>
    <row r="48" spans="1:18" s="47" customFormat="1" ht="9" customHeight="1">
      <c r="A48" s="218"/>
      <c r="B48" s="268"/>
      <c r="C48" s="268"/>
      <c r="D48" s="268"/>
      <c r="E48" s="180">
        <f>UPPER(IF($D47="","",VLOOKUP($D47,'B16 Do Main Draw Prep'!$A$7:$V$23,7)))</f>
      </c>
      <c r="F48" s="180">
        <f>IF($D47="","",VLOOKUP($D47,'B16 Do Main Draw Prep'!$A$7:$V$23,8))</f>
      </c>
      <c r="G48" s="275"/>
      <c r="H48" s="180">
        <f>IF($D47="","",VLOOKUP($D47,'B16 Do Main Draw Prep'!$A$7:$V$23,9))</f>
      </c>
      <c r="I48" s="269"/>
      <c r="J48" s="166">
        <f>IF(I48="a",E47,IF(I48="b",E49,""))</f>
      </c>
      <c r="K48" s="277"/>
      <c r="L48" s="170"/>
      <c r="M48" s="277"/>
      <c r="N48" s="170"/>
      <c r="O48" s="277"/>
      <c r="P48" s="170"/>
      <c r="Q48" s="172"/>
      <c r="R48" s="175"/>
    </row>
    <row r="49" spans="1:18" s="47" customFormat="1" ht="9" customHeight="1">
      <c r="A49" s="218"/>
      <c r="B49" s="177"/>
      <c r="C49" s="177"/>
      <c r="D49" s="177"/>
      <c r="E49" s="167"/>
      <c r="F49" s="167"/>
      <c r="G49" s="107"/>
      <c r="H49" s="167"/>
      <c r="I49" s="270"/>
      <c r="J49" s="271" t="str">
        <f>UPPER(IF(OR(I50="a",I50="as"),E47,IF(OR(I50="b",I50="bs"),E51,)))</f>
        <v>ΚΟΥΣΤΕΝΗΣ</v>
      </c>
      <c r="K49" s="281"/>
      <c r="L49" s="170"/>
      <c r="M49" s="277"/>
      <c r="N49" s="170"/>
      <c r="O49" s="277"/>
      <c r="P49" s="170"/>
      <c r="Q49" s="172"/>
      <c r="R49" s="175"/>
    </row>
    <row r="50" spans="1:18" s="47" customFormat="1" ht="9" customHeight="1">
      <c r="A50" s="218"/>
      <c r="B50" s="177"/>
      <c r="C50" s="177"/>
      <c r="D50" s="177"/>
      <c r="E50" s="167"/>
      <c r="F50" s="167"/>
      <c r="G50" s="107"/>
      <c r="H50" s="178" t="s">
        <v>12</v>
      </c>
      <c r="I50" s="182" t="s">
        <v>142</v>
      </c>
      <c r="J50" s="273" t="str">
        <f>UPPER(IF(OR(I50="a",I50="as"),E48,IF(OR(I50="b",I50="bs"),E52,)))</f>
        <v>ΣΩΤΗΡΑ</v>
      </c>
      <c r="K50" s="269"/>
      <c r="L50" s="170"/>
      <c r="M50" s="277"/>
      <c r="N50" s="170"/>
      <c r="O50" s="277"/>
      <c r="P50" s="170"/>
      <c r="Q50" s="172"/>
      <c r="R50" s="175"/>
    </row>
    <row r="51" spans="1:18" s="47" customFormat="1" ht="9" customHeight="1">
      <c r="A51" s="286">
        <v>12</v>
      </c>
      <c r="B51" s="317" t="str">
        <f>IF($D51="","",VLOOKUP($D51,'B16 Do Main Draw Prep'!$A$7:$V$23,20))</f>
        <v>DA</v>
      </c>
      <c r="C51" s="317">
        <f>IF($D51="","",VLOOKUP($D51,'B16 Do Main Draw Prep'!$A$7:$V$23,21))</f>
        <v>0</v>
      </c>
      <c r="D51" s="168">
        <v>4</v>
      </c>
      <c r="E51" s="169" t="str">
        <f>UPPER(IF($D51="","",VLOOKUP($D51,'B16 Do Main Draw Prep'!$A$7:$V$23,2)))</f>
        <v>ΚΟΥΣΤΕΝΗΣ</v>
      </c>
      <c r="F51" s="169" t="str">
        <f>IF($D51="","",VLOOKUP($D51,'B16 Do Main Draw Prep'!$A$7:$V$23,3))</f>
        <v>ΚΩΝΣΤΑΝΤΙΝΟΣ</v>
      </c>
      <c r="G51" s="266"/>
      <c r="H51" s="169">
        <f>IF($D51="","",VLOOKUP($D51,'B16 Do Main Draw Prep'!$A$7:$V$23,4))</f>
        <v>0</v>
      </c>
      <c r="I51" s="276"/>
      <c r="J51" s="170"/>
      <c r="K51" s="171"/>
      <c r="L51" s="186"/>
      <c r="M51" s="281"/>
      <c r="N51" s="170"/>
      <c r="O51" s="277"/>
      <c r="P51" s="170"/>
      <c r="Q51" s="172"/>
      <c r="R51" s="175"/>
    </row>
    <row r="52" spans="1:18" s="47" customFormat="1" ht="9" customHeight="1">
      <c r="A52" s="218"/>
      <c r="B52" s="268"/>
      <c r="C52" s="268"/>
      <c r="D52" s="268"/>
      <c r="E52" s="169" t="str">
        <f>UPPER(IF($D51="","",VLOOKUP($D51,'B16 Do Main Draw Prep'!$A$7:$V$23,7)))</f>
        <v>ΣΩΤΗΡΑ</v>
      </c>
      <c r="F52" s="169" t="str">
        <f>IF($D51="","",VLOOKUP($D51,'B16 Do Main Draw Prep'!$A$7:$V$23,8))</f>
        <v>ΚΛΕΟΠΑΤΡΑ</v>
      </c>
      <c r="G52" s="266"/>
      <c r="H52" s="169">
        <f>IF($D51="","",VLOOKUP($D51,'B16 Do Main Draw Prep'!$A$7:$V$23,9))</f>
        <v>0</v>
      </c>
      <c r="I52" s="269"/>
      <c r="J52" s="170"/>
      <c r="K52" s="171"/>
      <c r="L52" s="223"/>
      <c r="M52" s="282"/>
      <c r="N52" s="170"/>
      <c r="O52" s="277"/>
      <c r="P52" s="170"/>
      <c r="Q52" s="172"/>
      <c r="R52" s="175"/>
    </row>
    <row r="53" spans="1:18" s="47" customFormat="1" ht="9" customHeight="1">
      <c r="A53" s="218"/>
      <c r="B53" s="177"/>
      <c r="C53" s="177"/>
      <c r="D53" s="177"/>
      <c r="E53" s="167"/>
      <c r="F53" s="167"/>
      <c r="G53" s="107"/>
      <c r="H53" s="167"/>
      <c r="I53" s="279"/>
      <c r="J53" s="170"/>
      <c r="K53" s="171"/>
      <c r="L53" s="170"/>
      <c r="M53" s="270"/>
      <c r="N53" s="271">
        <f>UPPER(IF(OR(M54="a",M54="as"),L45,IF(OR(M54="b",M54="bs"),L61,)))</f>
      </c>
      <c r="O53" s="277"/>
      <c r="P53" s="170"/>
      <c r="Q53" s="172"/>
      <c r="R53" s="175"/>
    </row>
    <row r="54" spans="1:18" s="47" customFormat="1" ht="9" customHeight="1">
      <c r="A54" s="218"/>
      <c r="B54" s="177"/>
      <c r="C54" s="177"/>
      <c r="D54" s="177"/>
      <c r="E54" s="167"/>
      <c r="F54" s="167"/>
      <c r="G54" s="107"/>
      <c r="H54" s="167"/>
      <c r="I54" s="279"/>
      <c r="J54" s="170"/>
      <c r="K54" s="171"/>
      <c r="L54" s="178" t="s">
        <v>12</v>
      </c>
      <c r="M54" s="182"/>
      <c r="N54" s="273">
        <f>UPPER(IF(OR(M54="a",M54="as"),L46,IF(OR(M54="b",M54="bs"),L62,)))</f>
      </c>
      <c r="O54" s="269"/>
      <c r="P54" s="170"/>
      <c r="Q54" s="172"/>
      <c r="R54" s="175"/>
    </row>
    <row r="55" spans="1:18" s="47" customFormat="1" ht="9" customHeight="1">
      <c r="A55" s="280">
        <v>13</v>
      </c>
      <c r="B55" s="317" t="str">
        <f>IF($D55="","",VLOOKUP($D55,'B16 Do Main Draw Prep'!$A$7:$V$23,20))</f>
        <v>DA</v>
      </c>
      <c r="C55" s="317">
        <f>IF($D55="","",VLOOKUP($D55,'B16 Do Main Draw Prep'!$A$7:$V$23,21))</f>
        <v>0</v>
      </c>
      <c r="D55" s="168">
        <v>10</v>
      </c>
      <c r="E55" s="180" t="str">
        <f>UPPER(IF($D55="","",VLOOKUP($D55,'B16 Do Main Draw Prep'!$A$7:$V$23,2)))</f>
        <v>ΣΑΡΑΝΤΟΠΟΥΛΟΣ</v>
      </c>
      <c r="F55" s="180" t="str">
        <f>IF($D55="","",VLOOKUP($D55,'B16 Do Main Draw Prep'!$A$7:$V$23,3))</f>
        <v>ΔΗΜΗΤΡΗΣ</v>
      </c>
      <c r="G55" s="275"/>
      <c r="H55" s="180">
        <f>IF($D55="","",VLOOKUP($D55,'B16 Do Main Draw Prep'!$A$7:$V$23,4))</f>
        <v>0</v>
      </c>
      <c r="I55" s="267"/>
      <c r="J55" s="170"/>
      <c r="K55" s="171"/>
      <c r="L55" s="170"/>
      <c r="M55" s="277"/>
      <c r="N55" s="170"/>
      <c r="O55" s="171"/>
      <c r="P55" s="170"/>
      <c r="Q55" s="172"/>
      <c r="R55" s="175"/>
    </row>
    <row r="56" spans="1:18" s="47" customFormat="1" ht="9" customHeight="1">
      <c r="A56" s="218"/>
      <c r="B56" s="268"/>
      <c r="C56" s="268"/>
      <c r="D56" s="268"/>
      <c r="E56" s="180" t="str">
        <f>UPPER(IF($D55="","",VLOOKUP($D55,'B16 Do Main Draw Prep'!$A$7:$V$23,7)))</f>
        <v>ΚΑΡΜΟΥ</v>
      </c>
      <c r="F56" s="180" t="str">
        <f>IF($D55="","",VLOOKUP($D55,'B16 Do Main Draw Prep'!$A$7:$V$23,8))</f>
        <v>ΠΕΝΥ</v>
      </c>
      <c r="G56" s="275"/>
      <c r="H56" s="180">
        <f>IF($D55="","",VLOOKUP($D55,'B16 Do Main Draw Prep'!$A$7:$V$23,9))</f>
        <v>0</v>
      </c>
      <c r="I56" s="269"/>
      <c r="J56" s="166">
        <f>IF(I56="a",E55,IF(I56="b",E57,""))</f>
      </c>
      <c r="K56" s="171"/>
      <c r="L56" s="170"/>
      <c r="M56" s="277"/>
      <c r="N56" s="170"/>
      <c r="O56" s="171"/>
      <c r="P56" s="170"/>
      <c r="Q56" s="172"/>
      <c r="R56" s="175"/>
    </row>
    <row r="57" spans="1:18" s="47" customFormat="1" ht="9" customHeight="1">
      <c r="A57" s="218"/>
      <c r="B57" s="177"/>
      <c r="C57" s="177"/>
      <c r="D57" s="181"/>
      <c r="E57" s="167"/>
      <c r="F57" s="167"/>
      <c r="G57" s="107"/>
      <c r="H57" s="167"/>
      <c r="I57" s="270"/>
      <c r="J57" s="271" t="str">
        <f>UPPER(IF(OR(I58="a",I58="as"),E55,IF(OR(I58="b",I58="bs"),E59,)))</f>
        <v>ΚΑΝΕΛΛΑΚΗ</v>
      </c>
      <c r="K57" s="272"/>
      <c r="L57" s="170"/>
      <c r="M57" s="277"/>
      <c r="N57" s="170"/>
      <c r="O57" s="171"/>
      <c r="P57" s="170"/>
      <c r="Q57" s="172"/>
      <c r="R57" s="175"/>
    </row>
    <row r="58" spans="1:18" s="47" customFormat="1" ht="9" customHeight="1">
      <c r="A58" s="218"/>
      <c r="B58" s="177"/>
      <c r="C58" s="177"/>
      <c r="D58" s="181"/>
      <c r="E58" s="167"/>
      <c r="F58" s="167"/>
      <c r="G58" s="107"/>
      <c r="H58" s="178" t="s">
        <v>12</v>
      </c>
      <c r="I58" s="182" t="s">
        <v>142</v>
      </c>
      <c r="J58" s="273" t="str">
        <f>UPPER(IF(OR(I58="a",I58="as"),E56,IF(OR(I58="b",I58="bs"),E60,)))</f>
        <v>ΛΑΜΠΡΟΠΟΥΛΟΣ</v>
      </c>
      <c r="K58" s="274"/>
      <c r="L58" s="170"/>
      <c r="M58" s="277"/>
      <c r="N58" s="170"/>
      <c r="O58" s="171"/>
      <c r="P58" s="170"/>
      <c r="Q58" s="172"/>
      <c r="R58" s="175"/>
    </row>
    <row r="59" spans="1:18" s="47" customFormat="1" ht="9" customHeight="1">
      <c r="A59" s="218">
        <v>14</v>
      </c>
      <c r="B59" s="317" t="str">
        <f>IF($D59="","",VLOOKUP($D59,'B16 Do Main Draw Prep'!$A$7:$V$23,20))</f>
        <v>DA</v>
      </c>
      <c r="C59" s="317">
        <f>IF($D59="","",VLOOKUP($D59,'B16 Do Main Draw Prep'!$A$7:$V$23,21))</f>
        <v>0</v>
      </c>
      <c r="D59" s="168">
        <v>11</v>
      </c>
      <c r="E59" s="180" t="str">
        <f>UPPER(IF($D59="","",VLOOKUP($D59,'B16 Do Main Draw Prep'!$A$7:$V$23,2)))</f>
        <v>ΚΑΝΕΛΛΑΚΗ</v>
      </c>
      <c r="F59" s="180" t="str">
        <f>IF($D59="","",VLOOKUP($D59,'B16 Do Main Draw Prep'!$A$7:$V$23,3))</f>
        <v>ΧΡΥΣΟΥΛΑ</v>
      </c>
      <c r="G59" s="275"/>
      <c r="H59" s="180">
        <f>IF($D59="","",VLOOKUP($D59,'B16 Do Main Draw Prep'!$A$7:$V$23,4))</f>
        <v>0</v>
      </c>
      <c r="I59" s="276"/>
      <c r="J59" s="170" t="s">
        <v>148</v>
      </c>
      <c r="K59" s="277"/>
      <c r="L59" s="186"/>
      <c r="M59" s="281"/>
      <c r="N59" s="170"/>
      <c r="O59" s="171"/>
      <c r="P59" s="170"/>
      <c r="Q59" s="172"/>
      <c r="R59" s="175"/>
    </row>
    <row r="60" spans="1:18" s="47" customFormat="1" ht="9" customHeight="1">
      <c r="A60" s="218"/>
      <c r="B60" s="268"/>
      <c r="C60" s="268"/>
      <c r="D60" s="268"/>
      <c r="E60" s="180" t="str">
        <f>UPPER(IF($D59="","",VLOOKUP($D59,'B16 Do Main Draw Prep'!$A$7:$V$23,7)))</f>
        <v>ΛΑΜΠΡΟΠΟΥΛΟΣ</v>
      </c>
      <c r="F60" s="180" t="str">
        <f>IF($D59="","",VLOOKUP($D59,'B16 Do Main Draw Prep'!$A$7:$V$23,8))</f>
        <v>ΚΛΕΜ</v>
      </c>
      <c r="G60" s="275"/>
      <c r="H60" s="180">
        <f>IF($D59="","",VLOOKUP($D59,'B16 Do Main Draw Prep'!$A$7:$V$23,9))</f>
        <v>0</v>
      </c>
      <c r="I60" s="269"/>
      <c r="J60" s="170"/>
      <c r="K60" s="277"/>
      <c r="L60" s="223"/>
      <c r="M60" s="282"/>
      <c r="N60" s="170"/>
      <c r="O60" s="171"/>
      <c r="P60" s="170"/>
      <c r="Q60" s="172"/>
      <c r="R60" s="175"/>
    </row>
    <row r="61" spans="1:18" s="47" customFormat="1" ht="9" customHeight="1">
      <c r="A61" s="218"/>
      <c r="B61" s="177"/>
      <c r="C61" s="177"/>
      <c r="D61" s="181"/>
      <c r="E61" s="167"/>
      <c r="F61" s="167"/>
      <c r="G61" s="107"/>
      <c r="H61" s="167"/>
      <c r="I61" s="279"/>
      <c r="J61" s="170"/>
      <c r="K61" s="270"/>
      <c r="L61" s="271" t="str">
        <f>UPPER(IF(OR(K62="a",K62="as"),J57,IF(OR(K62="b",K62="bs"),J65,)))</f>
        <v>ΜΠΟΥΡΤΣΟΥΚΛΗ</v>
      </c>
      <c r="M61" s="277"/>
      <c r="N61" s="170"/>
      <c r="O61" s="171"/>
      <c r="P61" s="170"/>
      <c r="Q61" s="172"/>
      <c r="R61" s="175"/>
    </row>
    <row r="62" spans="1:18" s="47" customFormat="1" ht="9" customHeight="1">
      <c r="A62" s="218"/>
      <c r="B62" s="177"/>
      <c r="C62" s="177"/>
      <c r="D62" s="181"/>
      <c r="E62" s="167"/>
      <c r="F62" s="167"/>
      <c r="G62" s="107"/>
      <c r="H62" s="167"/>
      <c r="I62" s="279"/>
      <c r="J62" s="178" t="s">
        <v>12</v>
      </c>
      <c r="K62" s="182" t="s">
        <v>142</v>
      </c>
      <c r="L62" s="273" t="str">
        <f>UPPER(IF(OR(K62="a",K62="as"),J58,IF(OR(K62="b",K62="bs"),J66,)))</f>
        <v>ΓΡΗΓΟΡΙΟΥ</v>
      </c>
      <c r="M62" s="269"/>
      <c r="N62" s="170"/>
      <c r="O62" s="171"/>
      <c r="P62" s="170"/>
      <c r="Q62" s="172"/>
      <c r="R62" s="175"/>
    </row>
    <row r="63" spans="1:18" s="47" customFormat="1" ht="9" customHeight="1">
      <c r="A63" s="280">
        <v>15</v>
      </c>
      <c r="B63" s="317">
        <f>IF($D63="","",VLOOKUP($D63,'B16 Do Main Draw Prep'!$A$7:$V$23,20))</f>
      </c>
      <c r="C63" s="317">
        <f>IF($D63="","",VLOOKUP($D63,'B16 Do Main Draw Prep'!$A$7:$V$23,21))</f>
      </c>
      <c r="D63" s="168"/>
      <c r="E63" s="180" t="s">
        <v>131</v>
      </c>
      <c r="F63" s="180">
        <f>IF($D63="","",VLOOKUP($D63,'B16 Do Main Draw Prep'!$A$7:$V$23,3))</f>
      </c>
      <c r="G63" s="275"/>
      <c r="H63" s="180">
        <f>IF($D63="","",VLOOKUP($D63,'B16 Do Main Draw Prep'!$A$7:$V$23,4))</f>
      </c>
      <c r="I63" s="267"/>
      <c r="J63" s="170"/>
      <c r="K63" s="277"/>
      <c r="L63" s="170" t="s">
        <v>149</v>
      </c>
      <c r="M63" s="171"/>
      <c r="N63" s="186"/>
      <c r="O63" s="171"/>
      <c r="P63" s="170"/>
      <c r="Q63" s="172"/>
      <c r="R63" s="175"/>
    </row>
    <row r="64" spans="1:18" s="47" customFormat="1" ht="9" customHeight="1">
      <c r="A64" s="218"/>
      <c r="B64" s="268"/>
      <c r="C64" s="268"/>
      <c r="D64" s="268"/>
      <c r="E64" s="180">
        <f>UPPER(IF($D63="","",VLOOKUP($D63,'B16 Do Main Draw Prep'!$A$7:$V$23,7)))</f>
      </c>
      <c r="F64" s="180">
        <f>IF($D63="","",VLOOKUP($D63,'B16 Do Main Draw Prep'!$A$7:$V$23,8))</f>
      </c>
      <c r="G64" s="275"/>
      <c r="H64" s="180">
        <f>IF($D63="","",VLOOKUP($D63,'B16 Do Main Draw Prep'!$A$7:$V$23,9))</f>
      </c>
      <c r="I64" s="269"/>
      <c r="J64" s="166">
        <f>IF(I64="a",E63,IF(I64="b",E65,""))</f>
      </c>
      <c r="K64" s="277"/>
      <c r="L64" s="170"/>
      <c r="M64" s="171"/>
      <c r="N64" s="170"/>
      <c r="O64" s="171"/>
      <c r="P64" s="170"/>
      <c r="Q64" s="172"/>
      <c r="R64" s="175"/>
    </row>
    <row r="65" spans="1:18" s="47" customFormat="1" ht="9" customHeight="1">
      <c r="A65" s="218"/>
      <c r="B65" s="177"/>
      <c r="C65" s="177"/>
      <c r="D65" s="177"/>
      <c r="E65" s="184"/>
      <c r="F65" s="184"/>
      <c r="G65" s="287"/>
      <c r="H65" s="184"/>
      <c r="I65" s="270"/>
      <c r="J65" s="271" t="str">
        <f>UPPER(IF(OR(I66="a",I66="as"),E63,IF(OR(I66="b",I66="bs"),E67,)))</f>
        <v>ΜΠΟΥΡΤΣΟΥΚΛΗ</v>
      </c>
      <c r="K65" s="281"/>
      <c r="L65" s="170"/>
      <c r="M65" s="171"/>
      <c r="N65" s="170"/>
      <c r="O65" s="171"/>
      <c r="P65" s="170"/>
      <c r="Q65" s="172"/>
      <c r="R65" s="175"/>
    </row>
    <row r="66" spans="1:18" s="47" customFormat="1" ht="9" customHeight="1">
      <c r="A66" s="218"/>
      <c r="B66" s="177"/>
      <c r="C66" s="177"/>
      <c r="D66" s="177"/>
      <c r="E66" s="170"/>
      <c r="F66" s="170"/>
      <c r="G66" s="107"/>
      <c r="H66" s="178" t="s">
        <v>12</v>
      </c>
      <c r="I66" s="182" t="s">
        <v>142</v>
      </c>
      <c r="J66" s="273" t="str">
        <f>UPPER(IF(OR(I66="a",I66="as"),E64,IF(OR(I66="b",I66="bs"),E68,)))</f>
        <v>ΓΡΗΓΟΡΙΟΥ</v>
      </c>
      <c r="K66" s="269"/>
      <c r="L66" s="170"/>
      <c r="M66" s="171"/>
      <c r="N66" s="170"/>
      <c r="O66" s="171"/>
      <c r="P66" s="170"/>
      <c r="Q66" s="172"/>
      <c r="R66" s="175"/>
    </row>
    <row r="67" spans="1:18" s="47" customFormat="1" ht="9" customHeight="1">
      <c r="A67" s="286">
        <v>16</v>
      </c>
      <c r="B67" s="317" t="str">
        <f>IF($D67="","",VLOOKUP($D67,'B16 Do Main Draw Prep'!$A$7:$V$23,20))</f>
        <v>DA</v>
      </c>
      <c r="C67" s="317">
        <f>IF($D67="","",VLOOKUP($D67,'B16 Do Main Draw Prep'!$A$7:$V$23,21))</f>
        <v>0</v>
      </c>
      <c r="D67" s="168">
        <v>5</v>
      </c>
      <c r="E67" s="169" t="str">
        <f>UPPER(IF($D67="","",VLOOKUP($D67,'B16 Do Main Draw Prep'!$A$7:$V$23,2)))</f>
        <v>ΜΠΟΥΡΤΣΟΥΚΛΗ</v>
      </c>
      <c r="F67" s="169" t="str">
        <f>IF($D67="","",VLOOKUP($D67,'B16 Do Main Draw Prep'!$A$7:$V$23,3))</f>
        <v>ΡΑΦΑΗΛΙΑ</v>
      </c>
      <c r="G67" s="266"/>
      <c r="H67" s="169">
        <f>IF($D67="","",VLOOKUP($D67,'B16 Do Main Draw Prep'!$A$7:$V$23,4))</f>
        <v>0</v>
      </c>
      <c r="I67" s="276"/>
      <c r="J67" s="170"/>
      <c r="K67" s="171"/>
      <c r="L67" s="186"/>
      <c r="M67" s="272"/>
      <c r="N67" s="170"/>
      <c r="O67" s="171"/>
      <c r="P67" s="170"/>
      <c r="Q67" s="172"/>
      <c r="R67" s="175"/>
    </row>
    <row r="68" spans="1:18" s="47" customFormat="1" ht="9" customHeight="1">
      <c r="A68" s="218"/>
      <c r="B68" s="268"/>
      <c r="C68" s="268"/>
      <c r="D68" s="268"/>
      <c r="E68" s="169" t="str">
        <f>UPPER(IF($D67="","",VLOOKUP($D67,'B16 Do Main Draw Prep'!$A$7:$V$23,7)))</f>
        <v>ΓΡΗΓΟΡΙΟΥ</v>
      </c>
      <c r="F68" s="169" t="str">
        <f>IF($D67="","",VLOOKUP($D67,'B16 Do Main Draw Prep'!$A$7:$V$23,8))</f>
        <v>ΑΝΑΣΤΑΣΙΟΣ</v>
      </c>
      <c r="G68" s="266"/>
      <c r="H68" s="169">
        <f>IF($D67="","",VLOOKUP($D67,'B16 Do Main Draw Prep'!$A$7:$V$23,9))</f>
        <v>0</v>
      </c>
      <c r="I68" s="269"/>
      <c r="J68" s="170"/>
      <c r="K68" s="171"/>
      <c r="L68" s="223"/>
      <c r="M68" s="278"/>
      <c r="N68" s="170"/>
      <c r="O68" s="171"/>
      <c r="P68" s="170"/>
      <c r="Q68" s="172"/>
      <c r="R68" s="175"/>
    </row>
    <row r="69" spans="1:18" s="47" customFormat="1" ht="9" customHeight="1">
      <c r="A69" s="288"/>
      <c r="B69" s="289"/>
      <c r="C69" s="289"/>
      <c r="D69" s="290"/>
      <c r="E69" s="185"/>
      <c r="F69" s="185"/>
      <c r="G69" s="165"/>
      <c r="H69" s="185"/>
      <c r="I69" s="291"/>
      <c r="J69" s="173"/>
      <c r="K69" s="174"/>
      <c r="L69" s="173"/>
      <c r="M69" s="174"/>
      <c r="N69" s="173"/>
      <c r="O69" s="174"/>
      <c r="P69" s="173"/>
      <c r="Q69" s="174"/>
      <c r="R69" s="175"/>
    </row>
    <row r="70" spans="1:18" s="2" customFormat="1" ht="6" customHeight="1">
      <c r="A70" s="288"/>
      <c r="B70" s="289"/>
      <c r="C70" s="289"/>
      <c r="D70" s="290"/>
      <c r="E70" s="185"/>
      <c r="F70" s="185"/>
      <c r="G70" s="292"/>
      <c r="H70" s="185"/>
      <c r="I70" s="291"/>
      <c r="J70" s="173"/>
      <c r="K70" s="174"/>
      <c r="L70" s="187"/>
      <c r="M70" s="188"/>
      <c r="N70" s="187"/>
      <c r="O70" s="188"/>
      <c r="P70" s="187"/>
      <c r="Q70" s="188"/>
      <c r="R70" s="189"/>
    </row>
    <row r="71" spans="1:17" s="18" customFormat="1" ht="10.5" customHeight="1">
      <c r="A71" s="190" t="s">
        <v>33</v>
      </c>
      <c r="B71" s="191"/>
      <c r="C71" s="192"/>
      <c r="D71" s="193" t="s">
        <v>34</v>
      </c>
      <c r="E71" s="194" t="s">
        <v>58</v>
      </c>
      <c r="F71" s="194"/>
      <c r="G71" s="194"/>
      <c r="H71" s="219"/>
      <c r="I71" s="194" t="s">
        <v>34</v>
      </c>
      <c r="J71" s="194" t="s">
        <v>35</v>
      </c>
      <c r="K71" s="195"/>
      <c r="L71" s="194" t="s">
        <v>36</v>
      </c>
      <c r="M71" s="196"/>
      <c r="N71" s="197" t="s">
        <v>37</v>
      </c>
      <c r="O71" s="197"/>
      <c r="P71" s="198"/>
      <c r="Q71" s="199"/>
    </row>
    <row r="72" spans="1:17" s="18" customFormat="1" ht="9" customHeight="1">
      <c r="A72" s="201" t="s">
        <v>38</v>
      </c>
      <c r="B72" s="200"/>
      <c r="C72" s="202"/>
      <c r="D72" s="203">
        <v>1</v>
      </c>
      <c r="E72" s="100" t="s">
        <v>133</v>
      </c>
      <c r="F72" s="99"/>
      <c r="G72" s="99"/>
      <c r="H72" s="293"/>
      <c r="I72" s="294" t="s">
        <v>39</v>
      </c>
      <c r="J72" s="200" t="s">
        <v>144</v>
      </c>
      <c r="K72" s="204"/>
      <c r="L72" s="200" t="s">
        <v>145</v>
      </c>
      <c r="M72" s="205"/>
      <c r="N72" s="206" t="s">
        <v>59</v>
      </c>
      <c r="O72" s="207"/>
      <c r="P72" s="207"/>
      <c r="Q72" s="208"/>
    </row>
    <row r="73" spans="1:17" s="18" customFormat="1" ht="9" customHeight="1">
      <c r="A73" s="212" t="s">
        <v>41</v>
      </c>
      <c r="B73" s="210"/>
      <c r="C73" s="213"/>
      <c r="D73" s="203"/>
      <c r="E73" s="100" t="s">
        <v>134</v>
      </c>
      <c r="F73" s="99"/>
      <c r="G73" s="99"/>
      <c r="H73" s="293"/>
      <c r="I73" s="294"/>
      <c r="J73" s="200"/>
      <c r="K73" s="204"/>
      <c r="L73" s="200"/>
      <c r="M73" s="205"/>
      <c r="N73" s="210"/>
      <c r="O73" s="209"/>
      <c r="P73" s="210"/>
      <c r="Q73" s="211"/>
    </row>
    <row r="74" spans="1:17" s="18" customFormat="1" ht="9" customHeight="1">
      <c r="A74" s="310"/>
      <c r="B74" s="311"/>
      <c r="C74" s="312"/>
      <c r="D74" s="203">
        <v>2</v>
      </c>
      <c r="E74" s="100" t="s">
        <v>135</v>
      </c>
      <c r="F74" s="99"/>
      <c r="G74" s="99"/>
      <c r="H74" s="293"/>
      <c r="I74" s="294" t="s">
        <v>40</v>
      </c>
      <c r="J74" s="200"/>
      <c r="K74" s="204"/>
      <c r="L74" s="200"/>
      <c r="M74" s="205"/>
      <c r="N74" s="206" t="s">
        <v>43</v>
      </c>
      <c r="O74" s="207"/>
      <c r="P74" s="207"/>
      <c r="Q74" s="208"/>
    </row>
    <row r="75" spans="1:17" s="18" customFormat="1" ht="9" customHeight="1">
      <c r="A75" s="214"/>
      <c r="B75" s="164"/>
      <c r="C75" s="215"/>
      <c r="D75" s="203"/>
      <c r="E75" s="100" t="s">
        <v>136</v>
      </c>
      <c r="F75" s="99"/>
      <c r="G75" s="99"/>
      <c r="H75" s="293"/>
      <c r="I75" s="294"/>
      <c r="J75" s="200"/>
      <c r="K75" s="204"/>
      <c r="L75" s="200"/>
      <c r="M75" s="205"/>
      <c r="N75" s="200"/>
      <c r="O75" s="204"/>
      <c r="P75" s="200"/>
      <c r="Q75" s="205"/>
    </row>
    <row r="76" spans="1:17" s="18" customFormat="1" ht="9" customHeight="1">
      <c r="A76" s="300"/>
      <c r="B76" s="313"/>
      <c r="C76" s="314"/>
      <c r="D76" s="203">
        <v>3</v>
      </c>
      <c r="E76" s="100" t="s">
        <v>137</v>
      </c>
      <c r="F76" s="99"/>
      <c r="G76" s="99"/>
      <c r="H76" s="293"/>
      <c r="I76" s="294" t="s">
        <v>42</v>
      </c>
      <c r="J76" s="200"/>
      <c r="K76" s="204"/>
      <c r="L76" s="200"/>
      <c r="M76" s="205"/>
      <c r="N76" s="210"/>
      <c r="O76" s="209"/>
      <c r="P76" s="210"/>
      <c r="Q76" s="211"/>
    </row>
    <row r="77" spans="1:17" s="18" customFormat="1" ht="9" customHeight="1">
      <c r="A77" s="301"/>
      <c r="B77" s="24"/>
      <c r="C77" s="215"/>
      <c r="D77" s="203"/>
      <c r="E77" s="100" t="s">
        <v>138</v>
      </c>
      <c r="F77" s="99"/>
      <c r="G77" s="99"/>
      <c r="H77" s="293"/>
      <c r="I77" s="294"/>
      <c r="J77" s="200"/>
      <c r="K77" s="204"/>
      <c r="L77" s="200"/>
      <c r="M77" s="205"/>
      <c r="N77" s="206" t="s">
        <v>64</v>
      </c>
      <c r="O77" s="207"/>
      <c r="P77" s="207"/>
      <c r="Q77" s="208"/>
    </row>
    <row r="78" spans="1:17" s="18" customFormat="1" ht="9" customHeight="1">
      <c r="A78" s="301"/>
      <c r="B78" s="24"/>
      <c r="C78" s="308"/>
      <c r="D78" s="203">
        <v>4</v>
      </c>
      <c r="E78" s="100" t="s">
        <v>139</v>
      </c>
      <c r="F78" s="99"/>
      <c r="G78" s="99"/>
      <c r="H78" s="293"/>
      <c r="I78" s="294" t="s">
        <v>44</v>
      </c>
      <c r="J78" s="200"/>
      <c r="K78" s="204"/>
      <c r="L78" s="200"/>
      <c r="M78" s="205"/>
      <c r="N78" s="200"/>
      <c r="O78" s="204"/>
      <c r="P78" s="200"/>
      <c r="Q78" s="205"/>
    </row>
    <row r="79" spans="1:17" s="18" customFormat="1" ht="9" customHeight="1">
      <c r="A79" s="302"/>
      <c r="B79" s="299"/>
      <c r="C79" s="309"/>
      <c r="D79" s="216"/>
      <c r="E79" s="217" t="s">
        <v>140</v>
      </c>
      <c r="F79" s="295"/>
      <c r="G79" s="295"/>
      <c r="H79" s="296"/>
      <c r="I79" s="297"/>
      <c r="J79" s="210"/>
      <c r="K79" s="209"/>
      <c r="L79" s="210"/>
      <c r="M79" s="211"/>
      <c r="N79" s="210">
        <f>Q4</f>
        <v>0</v>
      </c>
      <c r="O79" s="209"/>
      <c r="P79" s="210"/>
      <c r="Q79" s="298">
        <f>MIN(4,'B16 Do Main Draw Prep'!$V$5)</f>
        <v>0</v>
      </c>
    </row>
    <row r="80" ht="15.75" customHeight="1"/>
    <row r="81" ht="9" customHeight="1"/>
  </sheetData>
  <sheetProtection/>
  <mergeCells count="1">
    <mergeCell ref="A4:C4"/>
  </mergeCells>
  <conditionalFormatting sqref="B7 B11 B15 B19 B23 B27 B31 B35 B39 B43 B47 B51 B55 B59 B63 B67">
    <cfRule type="cellIs" priority="1" dxfId="10" operator="equal" stopIfTrue="1">
      <formula>"DA"</formula>
    </cfRule>
  </conditionalFormatting>
  <conditionalFormatting sqref="H10 H58 H42 H50 H34 H26 H18 H66 J30 L22 N38 J62 J46 L54 J14">
    <cfRule type="expression" priority="2" dxfId="9" stopIfTrue="1">
      <formula>AND($N$1="CU",H10="Umpire")</formula>
    </cfRule>
    <cfRule type="expression" priority="3" dxfId="8" stopIfTrue="1">
      <formula>AND($N$1="CU",H10&lt;&gt;"Umpire",I10&lt;&gt;"")</formula>
    </cfRule>
    <cfRule type="expression" priority="4" dxfId="7"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2" stopIfTrue="1">
      <formula>$N$1="CU"</formula>
    </cfRule>
  </conditionalFormatting>
  <conditionalFormatting sqref="E7 E11 E15 E19 E23 E27 E31 E35 E39 E43 E47 E51 E55 E59 E63 E67">
    <cfRule type="cellIs" priority="10" dxfId="1" operator="equal" stopIfTrue="1">
      <formula>"Bye"</formula>
    </cfRule>
  </conditionalFormatting>
  <conditionalFormatting sqref="D7 D11 D15 D19 D23 D27 D31 D35 D39 D43 D47 D51 D55 D59 D63 D67">
    <cfRule type="cellIs" priority="11" dxfId="0"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TE JunTour U16 2006 v1.2</dc:title>
  <dc:subject>U16 Tennis Europe Junior Tour events</dc:subject>
  <dc:creator>Pc</dc:creator>
  <cp:keywords/>
  <dc:description>Copyright © Tennis Europe and ITF Limited, 2006.
All rights reserved. Reproduction of this work in whole or in part, without the prior permission of Tennis Europe and ITF is prohibited.</dc:description>
  <cp:lastModifiedBy>Pc</cp:lastModifiedBy>
  <cp:lastPrinted>2015-10-20T12:37:51Z</cp:lastPrinted>
  <dcterms:created xsi:type="dcterms:W3CDTF">1998-01-18T23:10:02Z</dcterms:created>
  <dcterms:modified xsi:type="dcterms:W3CDTF">2015-10-27T14:53:45Z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