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3"/>
  </bookViews>
  <sheets>
    <sheet name="Week SetUp" sheetId="1" r:id="rId1"/>
    <sheet name="Boys Si Main Draw Prep" sheetId="2" r:id="rId2"/>
    <sheet name="Boys Si Main 24&amp;32" sheetId="3" r:id="rId3"/>
    <sheet name="Men Si Main 48&amp;64"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3">'Men Si Main 48&amp;64'!$A$1:$Q$80</definedName>
    <definedName name="_xlnm.Print_Titles" localSheetId="1">'Boys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<sst xmlns="http://schemas.openxmlformats.org/spreadsheetml/2006/main" count="554" uniqueCount="266">
  <si>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</si>
  <si>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</si>
  <si>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</si>
  <si>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</si>
  <si>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</si>
  <si>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</si>
  <si>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</si>
  <si>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</si>
  <si>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</si>
  <si>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</si>
  <si>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</si>
  <si>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</si>
  <si>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</si>
  <si>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</si>
  <si>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</si>
  <si>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</si>
  <si>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</si>
  <si>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</si>
  <si>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</si>
  <si>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</si>
  <si>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</si>
  <si>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</si>
  <si>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</si>
  <si>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</si>
  <si>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</si>
  <si>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</si>
  <si>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</si>
  <si>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</si>
  <si>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</si>
  <si>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</si>
  <si>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</si>
  <si>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</si>
  <si>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</si>
  <si>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</si>
  <si>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</si>
  <si>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</si>
  <si>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</si>
  <si>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</si>
  <si>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</si>
  <si>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</si>
  <si>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</si>
  <si>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</si>
  <si>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</si>
  <si>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</si>
  <si>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</si>
  <si>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</si>
  <si>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</si>
  <si>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</si>
  <si>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</si>
  <si>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</si>
  <si>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</si>
  <si>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</si>
  <si>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</si>
  <si>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</si>
  <si>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</si>
  <si>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</si>
  <si>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</si>
  <si>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</si>
  <si>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</si>
  <si>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</si>
  <si>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</si>
  <si>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</si>
  <si>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</si>
  <si>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</si>
  <si>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</si>
  <si>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</si>
  <si>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</si>
  <si>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</si>
  <si>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</si>
  <si>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</si>
  <si>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</si>
  <si>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</si>
  <si>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</si>
  <si>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</si>
  <si>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</si>
  <si>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</si>
  <si>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</si>
  <si>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</si>
  <si>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</si>
  <si>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</si>
  <si>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</si>
  <si>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</si>
  <si>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</si>
  <si>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</si>
  <si>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</si>
  <si>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</si>
  <si>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</si>
  <si>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</si>
  <si>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</si>
  <si>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</si>
  <si>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</si>
  <si>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</si>
  <si>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</si>
  <si>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</si>
  <si>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</si>
  <si>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</si>
  <si>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</si>
  <si>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</si>
  <si>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</si>
  <si>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</si>
  <si>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</si>
  <si>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</si>
  <si>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</si>
  <si>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</si>
  <si>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</si>
  <si>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</si>
  <si>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</si>
  <si>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</si>
  <si>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</si>
  <si>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</si>
  <si>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</si>
  <si>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</si>
  <si>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</si>
  <si>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</si>
  <si>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</si>
  <si>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</si>
  <si>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</si>
  <si>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</si>
  <si>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</si>
  <si>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</si>
  <si>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</si>
  <si>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</si>
  <si>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</si>
  <si>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</si>
  <si>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</si>
  <si>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</si>
  <si>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</si>
  <si>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</si>
  <si>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</si>
  <si>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</si>
  <si>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</si>
  <si>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</si>
  <si>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</si>
  <si>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</si>
  <si>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</si>
  <si>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</si>
  <si>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</si>
  <si>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</si>
  <si>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</si>
  <si>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Α35+</t>
  </si>
  <si>
    <t>CU</t>
  </si>
  <si>
    <t>a</t>
  </si>
  <si>
    <t>b</t>
  </si>
  <si>
    <t>A</t>
  </si>
  <si>
    <t>ARLOTTA</t>
  </si>
  <si>
    <t>FABRIZZIO</t>
  </si>
  <si>
    <t>ΑΓΓΕΛΑΚΟΣ</t>
  </si>
  <si>
    <t>ΠΑΝΑΓΙΩΤΗΣ</t>
  </si>
  <si>
    <t>ΑΙΒΑΛΙΩΤΗΣ</t>
  </si>
  <si>
    <t>ΣΤΡΑΤΟΣ</t>
  </si>
  <si>
    <t>ΑΛΟΙΜΟΝΟΣ</t>
  </si>
  <si>
    <t>ΚΩΝΣΤΑΝΤΙΝΟΣ</t>
  </si>
  <si>
    <t>ΑΝΑΣΤΟΠΟΥΛΟΣ</t>
  </si>
  <si>
    <t>ΓΕΩΡΓΙΟΣ</t>
  </si>
  <si>
    <t>ΒΑΣΙΛΕΙΟΥ</t>
  </si>
  <si>
    <t>ΓΙΩΡΓΟΣ</t>
  </si>
  <si>
    <t>ΒΛΑΧΟΣ</t>
  </si>
  <si>
    <t>ΒΑΣΙΛΗΣ</t>
  </si>
  <si>
    <t>ΒΡΑΚΑΣ</t>
  </si>
  <si>
    <t>ΓΕΩΡΓΑΚΟΠΟΥΛΟΣ</t>
  </si>
  <si>
    <t>ΔΗΜΗΤΡΗΣ</t>
  </si>
  <si>
    <t>ΓΚΑΝΤΖΙΑΣ</t>
  </si>
  <si>
    <t>ΑΝΑΣΤΑΣΙΟΣ</t>
  </si>
  <si>
    <t>ΔΗΜΗΤΡΑΚΟΠΟΥΛΟΣ</t>
  </si>
  <si>
    <t>ΚΩΣΤΑΣ</t>
  </si>
  <si>
    <t>ΔΙΑΜΑΝΤΟΠΟΥΛΟΣ</t>
  </si>
  <si>
    <t>ΔΟΥΚΟΥΜΟΠΟΥΛΟΣ</t>
  </si>
  <si>
    <t>ΔΡΟΣΟΣ</t>
  </si>
  <si>
    <t>ΔΗΜΗΤΡΙΟΣ</t>
  </si>
  <si>
    <t>ΖΟΥΖΟΥΛΑΣ</t>
  </si>
  <si>
    <t>ΖΩΓΡΑΦΑΚΗΣ</t>
  </si>
  <si>
    <t>ΔΑΒΙΔ</t>
  </si>
  <si>
    <t>ΚΑΛΛΙΑΝΟΣ</t>
  </si>
  <si>
    <t>ΚΑΛΛΙΤΣΗΣ</t>
  </si>
  <si>
    <t>ΣΑΡΑΝΤΗΣ</t>
  </si>
  <si>
    <t>ΚΑΡΑΜΑΣΗΣ</t>
  </si>
  <si>
    <t>ΣΠΥΡΟΣ</t>
  </si>
  <si>
    <t>ΚΑΡΑΝΑΓΝΩΣΤΗΣ</t>
  </si>
  <si>
    <t>ΒΑΓΓΕΛΗΣ</t>
  </si>
  <si>
    <t>ΚΑΡΟΥΝΟΣ</t>
  </si>
  <si>
    <t>ΚΑΡΟΥΝΤΖΟΣ</t>
  </si>
  <si>
    <t>ΣΤΕΦΑΝΟΣ</t>
  </si>
  <si>
    <t>ΚΑΡΥΓΙΑΝΝΗΣ</t>
  </si>
  <si>
    <t>ΝΙΚΟΣ</t>
  </si>
  <si>
    <t>ΚΕΦΑΛΩΝΙΤΗΣ</t>
  </si>
  <si>
    <t>ΝΙΚΗΦΟΡΟΣ</t>
  </si>
  <si>
    <t>ΚΟΤΣΙΟΝΟΠΟΥΛΟΣ</t>
  </si>
  <si>
    <t>ΚΟΥΡΙΩΤΗΣ</t>
  </si>
  <si>
    <t>ΧΡΗΣΤΟΣ</t>
  </si>
  <si>
    <t>ΚΟΥΤΑΛΙΔΗΣ</t>
  </si>
  <si>
    <t>ΓΡΗΓΟΡΗΣ</t>
  </si>
  <si>
    <t>ΚΩΝΣΤΑΝΤΑΡΟΣ</t>
  </si>
  <si>
    <t>ΛΑΖΑΡΑΣ</t>
  </si>
  <si>
    <t>ΛΑΦΟΓΙΑΝΝΗΣ</t>
  </si>
  <si>
    <t>ΗΛΙΑΣ</t>
  </si>
  <si>
    <t>ΛΕΡΙΚΟΣ</t>
  </si>
  <si>
    <t>ΑΡΗΣ</t>
  </si>
  <si>
    <t>ΛΕΥΘΕΡΙΩΤΗΣ</t>
  </si>
  <si>
    <t>ΛΥΡΙΤΗΣ</t>
  </si>
  <si>
    <t>ΠΑΡΗΣ</t>
  </si>
  <si>
    <t>ΜΑΝΔΡΑΚΟΣ</t>
  </si>
  <si>
    <t>ΜΑΝΙΑΤΗΣ</t>
  </si>
  <si>
    <t>ΘΥΜΙΟΣ</t>
  </si>
  <si>
    <t>ΜΑΝΤΑΣ</t>
  </si>
  <si>
    <t>ΑΝΤΩΝΗΣ</t>
  </si>
  <si>
    <t>ΜΟΡΦΟΝΙΟΣ</t>
  </si>
  <si>
    <t>ΤΑΣΟΣ</t>
  </si>
  <si>
    <t>ΜΠΑΡΛΑΣ</t>
  </si>
  <si>
    <t>ΕΥΑΓΓΕΛΟΣ</t>
  </si>
  <si>
    <t>ΜΠΙΣΙΟΥΛΗΣ</t>
  </si>
  <si>
    <t>ΝΙΚΟΛΟΠΟΥΛΟΣ</t>
  </si>
  <si>
    <t>ΠΗΓΑΔΙΩΤΗΣ</t>
  </si>
  <si>
    <t>ΡΟΖΑΝΙΤΗΣ</t>
  </si>
  <si>
    <t>ΣΑΝΤΟΡΙΝΙΟΣ</t>
  </si>
  <si>
    <t>ΣΑΡΑΝΤΟΠΟΥΛΟΣ</t>
  </si>
  <si>
    <t>ΣΤΙΒΑΚΤΑΚΗΣ</t>
  </si>
  <si>
    <t>ΓΙΑΝΝΗΣ</t>
  </si>
  <si>
    <t>ΤΖΙΟΛΑΣ</t>
  </si>
  <si>
    <t>ΤΣΙΤΟΥΡΑΣ</t>
  </si>
  <si>
    <t>ΣΑΚΗΣ</t>
  </si>
  <si>
    <t>ΦΙΛΙΠΠΟΠΟΥΛΟΣ</t>
  </si>
  <si>
    <t>1975.</t>
  </si>
  <si>
    <t>9-25/10/2015</t>
  </si>
  <si>
    <t>ΒΑΒΙΤΣΑ-ΠΑΠΑΔΟΠΟΥΛΟΣ</t>
  </si>
  <si>
    <t>MEN SINGLES</t>
  </si>
  <si>
    <t>ΚΟΛΟΚΟΤΡΩΝΕΙΑ 2015</t>
  </si>
  <si>
    <t>ΣΜΥΡΝΙΩΤΗΣ</t>
  </si>
  <si>
    <t>ΒΥΕ</t>
  </si>
  <si>
    <t>64 36 (0)</t>
  </si>
  <si>
    <t>B</t>
  </si>
  <si>
    <t>61 62</t>
  </si>
  <si>
    <t>60 60</t>
  </si>
  <si>
    <t>61 64</t>
  </si>
  <si>
    <t>63 64</t>
  </si>
  <si>
    <t>Alternate</t>
  </si>
  <si>
    <t>ΔΗΜΗΤΡΟΠΟΥΛΟΣ</t>
  </si>
  <si>
    <t>Α</t>
  </si>
  <si>
    <t>61 61</t>
  </si>
  <si>
    <t>64 36 (4)</t>
  </si>
  <si>
    <t>46 75 (7)</t>
  </si>
  <si>
    <t>63 62</t>
  </si>
  <si>
    <t>ΜΙΤΑΛΑΣ</t>
  </si>
  <si>
    <t>ΦΩΤΟΠΟΥΛΟΣ</t>
  </si>
  <si>
    <t>ΚΟΣΜΙΔΗΣ</t>
  </si>
  <si>
    <t xml:space="preserve">ΦΩΤΟΠΟΥΛΟΣ </t>
  </si>
  <si>
    <t>ΣΤΑΘΗΣ</t>
  </si>
  <si>
    <t>ΣΩΚΡΑΤΗΣ</t>
  </si>
  <si>
    <t>60 61</t>
  </si>
  <si>
    <t>62 64</t>
  </si>
  <si>
    <t>62 61</t>
  </si>
  <si>
    <t>62 63</t>
  </si>
  <si>
    <t>64 62</t>
  </si>
  <si>
    <t>WO</t>
  </si>
  <si>
    <t>63 63</t>
  </si>
  <si>
    <t>62 60</t>
  </si>
  <si>
    <t>64 46 (12)</t>
  </si>
  <si>
    <t>63 76 (9)</t>
  </si>
  <si>
    <t>60 62</t>
  </si>
  <si>
    <t>63 75</t>
  </si>
  <si>
    <t>62 62</t>
  </si>
  <si>
    <t>62 26 (9)</t>
  </si>
  <si>
    <t>64 75</t>
  </si>
  <si>
    <t>75 63</t>
  </si>
  <si>
    <t>62 36 (15)</t>
  </si>
  <si>
    <t>63 60</t>
  </si>
  <si>
    <t>64 67 (5) (7)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</si>
</sst>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28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7"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8" fillId="33" borderId="25" xfId="0" applyFont="1" applyFill="1" applyBorder="1" applyAlignment="1">
      <alignment horizontal="center" wrapText="1"/>
    </xf>
    <xf numFmtId="0" fontId="29"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9"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2"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3"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8"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6"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7" fillId="33" borderId="0" xfId="0" applyNumberFormat="1" applyFont="1" applyFill="1" applyAlignment="1">
      <alignment horizontal="center" vertical="center"/>
    </xf>
    <xf numFmtId="0" fontId="38" fillId="0" borderId="31" xfId="0" applyFont="1" applyBorder="1" applyAlignment="1">
      <alignment vertical="center"/>
    </xf>
    <xf numFmtId="0" fontId="39" fillId="39" borderId="31" xfId="0" applyFont="1" applyFill="1" applyBorder="1" applyAlignment="1">
      <alignment horizontal="center" vertical="center"/>
    </xf>
    <xf numFmtId="0" fontId="37" fillId="0" borderId="31" xfId="0" applyFont="1" applyBorder="1" applyAlignment="1">
      <alignment vertical="center"/>
    </xf>
    <xf numFmtId="0" fontId="40" fillId="0" borderId="0" xfId="0" applyFont="1" applyAlignment="1">
      <alignment vertical="center"/>
    </xf>
    <xf numFmtId="0" fontId="40" fillId="0" borderId="31" xfId="0" applyFont="1" applyBorder="1" applyAlignment="1">
      <alignment horizontal="center" vertical="center"/>
    </xf>
    <xf numFmtId="0" fontId="38" fillId="36" borderId="0" xfId="0" applyFont="1" applyFill="1" applyAlignment="1">
      <alignment vertical="center"/>
    </xf>
    <xf numFmtId="0" fontId="41" fillId="36" borderId="0" xfId="0" applyFont="1" applyFill="1" applyAlignment="1">
      <alignment vertical="center"/>
    </xf>
    <xf numFmtId="49" fontId="38"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8" fillId="33"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2" fillId="0" borderId="0" xfId="0" applyFont="1" applyAlignment="1">
      <alignment vertical="center"/>
    </xf>
    <xf numFmtId="0" fontId="34" fillId="0" borderId="0" xfId="0" applyFont="1" applyAlignment="1">
      <alignment horizontal="right" vertical="center"/>
    </xf>
    <xf numFmtId="0" fontId="42" fillId="40" borderId="33" xfId="0" applyFont="1" applyFill="1" applyBorder="1" applyAlignment="1">
      <alignment horizontal="right" vertical="center"/>
    </xf>
    <xf numFmtId="0" fontId="40" fillId="0" borderId="31" xfId="0" applyFont="1" applyBorder="1" applyAlignment="1">
      <alignment vertical="center"/>
    </xf>
    <xf numFmtId="0" fontId="0" fillId="0" borderId="34" xfId="0" applyFont="1" applyBorder="1" applyAlignment="1">
      <alignment vertical="center"/>
    </xf>
    <xf numFmtId="0" fontId="38" fillId="0" borderId="31" xfId="0" applyFont="1" applyBorder="1" applyAlignment="1">
      <alignment vertical="center"/>
    </xf>
    <xf numFmtId="0" fontId="40" fillId="0" borderId="19" xfId="0" applyFont="1" applyBorder="1" applyAlignment="1">
      <alignment horizontal="center" vertical="center"/>
    </xf>
    <xf numFmtId="0" fontId="40" fillId="0" borderId="18"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40" borderId="18" xfId="0" applyFont="1" applyFill="1" applyBorder="1" applyAlignment="1">
      <alignment horizontal="right" vertical="center"/>
    </xf>
    <xf numFmtId="49" fontId="40" fillId="0" borderId="31" xfId="0" applyNumberFormat="1" applyFont="1" applyBorder="1" applyAlignment="1">
      <alignment vertical="center"/>
    </xf>
    <xf numFmtId="49" fontId="40" fillId="0" borderId="0" xfId="0" applyNumberFormat="1" applyFont="1" applyAlignment="1">
      <alignment vertical="center"/>
    </xf>
    <xf numFmtId="0" fontId="40" fillId="0" borderId="18" xfId="0" applyFont="1" applyBorder="1" applyAlignment="1">
      <alignment vertical="center"/>
    </xf>
    <xf numFmtId="49" fontId="40" fillId="0" borderId="18" xfId="0" applyNumberFormat="1" applyFont="1" applyBorder="1" applyAlignment="1">
      <alignment vertical="center"/>
    </xf>
    <xf numFmtId="0" fontId="40" fillId="0" borderId="19" xfId="0" applyFont="1" applyBorder="1" applyAlignment="1">
      <alignment vertical="center"/>
    </xf>
    <xf numFmtId="0" fontId="43" fillId="0" borderId="19" xfId="0" applyFont="1" applyBorder="1" applyAlignment="1">
      <alignment horizontal="center" vertical="center"/>
    </xf>
    <xf numFmtId="0" fontId="43" fillId="0" borderId="0" xfId="0" applyFont="1" applyAlignment="1">
      <alignment vertical="center"/>
    </xf>
    <xf numFmtId="0" fontId="43" fillId="0" borderId="31" xfId="0" applyFont="1" applyBorder="1" applyAlignment="1">
      <alignment horizontal="center" vertical="center"/>
    </xf>
    <xf numFmtId="0" fontId="0" fillId="0" borderId="35" xfId="0" applyFont="1" applyBorder="1" applyAlignment="1">
      <alignment vertical="center"/>
    </xf>
    <xf numFmtId="49" fontId="40" fillId="0" borderId="19" xfId="0" applyNumberFormat="1" applyFont="1" applyBorder="1" applyAlignment="1">
      <alignment vertical="center"/>
    </xf>
    <xf numFmtId="0" fontId="44" fillId="0" borderId="0" xfId="0" applyFont="1" applyAlignment="1">
      <alignment vertical="center"/>
    </xf>
    <xf numFmtId="49" fontId="37"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6" borderId="0" xfId="0" applyNumberFormat="1" applyFont="1" applyFill="1" applyAlignment="1">
      <alignment vertical="center"/>
    </xf>
    <xf numFmtId="49" fontId="46"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7" fillId="33" borderId="36"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4" fillId="33" borderId="18" xfId="0" applyNumberFormat="1" applyFont="1" applyFill="1" applyBorder="1" applyAlignment="1">
      <alignment vertical="center"/>
    </xf>
    <xf numFmtId="0" fontId="8" fillId="0" borderId="31" xfId="0" applyFont="1" applyBorder="1" applyAlignment="1">
      <alignment vertical="center"/>
    </xf>
    <xf numFmtId="49" fontId="34" fillId="0" borderId="31" xfId="0" applyNumberFormat="1" applyFont="1" applyBorder="1" applyAlignment="1">
      <alignment vertical="center"/>
    </xf>
    <xf numFmtId="49" fontId="8" fillId="0" borderId="31" xfId="0" applyNumberFormat="1" applyFont="1" applyBorder="1" applyAlignment="1">
      <alignment vertical="center"/>
    </xf>
    <xf numFmtId="49" fontId="34"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8" fillId="0" borderId="31" xfId="0" applyNumberFormat="1" applyFont="1" applyBorder="1" applyAlignment="1">
      <alignment horizontal="center" vertical="center"/>
    </xf>
    <xf numFmtId="0" fontId="42" fillId="40" borderId="19" xfId="0" applyFont="1" applyFill="1" applyBorder="1" applyAlignment="1">
      <alignment horizontal="right" vertical="center"/>
    </xf>
    <xf numFmtId="0" fontId="41" fillId="36" borderId="18" xfId="0" applyFont="1" applyFill="1" applyBorder="1" applyAlignment="1">
      <alignment vertical="center"/>
    </xf>
    <xf numFmtId="0" fontId="41" fillId="36" borderId="31" xfId="0" applyFont="1" applyFill="1" applyBorder="1" applyAlignment="1">
      <alignment vertical="center"/>
    </xf>
    <xf numFmtId="0" fontId="41" fillId="36" borderId="19" xfId="0" applyFont="1" applyFill="1" applyBorder="1" applyAlignment="1">
      <alignment vertical="center"/>
    </xf>
    <xf numFmtId="0" fontId="47" fillId="36" borderId="0" xfId="0" applyFont="1" applyFill="1" applyAlignment="1">
      <alignment horizontal="right" vertical="center"/>
    </xf>
    <xf numFmtId="0" fontId="48" fillId="0" borderId="0" xfId="0" applyFont="1" applyAlignment="1">
      <alignment vertical="center"/>
    </xf>
    <xf numFmtId="0" fontId="40" fillId="0" borderId="19" xfId="0" applyFont="1" applyBorder="1" applyAlignment="1">
      <alignment horizontal="right" vertical="center"/>
    </xf>
    <xf numFmtId="0" fontId="42" fillId="40" borderId="0" xfId="0" applyFont="1" applyFill="1" applyAlignment="1">
      <alignment horizontal="right" vertical="center"/>
    </xf>
    <xf numFmtId="49" fontId="40" fillId="0" borderId="31" xfId="0" applyNumberFormat="1" applyFont="1" applyBorder="1" applyAlignment="1">
      <alignment horizontal="left" vertical="center"/>
    </xf>
    <xf numFmtId="49" fontId="38" fillId="33" borderId="0" xfId="0" applyNumberFormat="1" applyFont="1" applyFill="1" applyAlignment="1">
      <alignment horizontal="center" vertical="center"/>
    </xf>
    <xf numFmtId="0" fontId="42" fillId="40" borderId="15" xfId="0" applyFont="1" applyFill="1" applyBorder="1" applyAlignment="1">
      <alignment horizontal="right" vertical="center"/>
    </xf>
    <xf numFmtId="49" fontId="40" fillId="0" borderId="19"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8" xfId="0" applyNumberFormat="1" applyFont="1" applyBorder="1" applyAlignment="1">
      <alignment horizontal="left" vertical="center"/>
    </xf>
    <xf numFmtId="49" fontId="49" fillId="0" borderId="19" xfId="0" applyNumberFormat="1" applyFont="1" applyBorder="1" applyAlignment="1">
      <alignment horizontal="right" vertical="center"/>
    </xf>
    <xf numFmtId="49" fontId="49"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40" fillId="41" borderId="0" xfId="0" applyNumberFormat="1" applyFont="1" applyFill="1" applyAlignment="1">
      <alignment vertical="center"/>
    </xf>
    <xf numFmtId="0" fontId="40" fillId="41" borderId="31" xfId="0" applyFont="1" applyFill="1" applyBorder="1" applyAlignment="1">
      <alignment vertical="center"/>
    </xf>
    <xf numFmtId="49" fontId="40" fillId="41" borderId="31" xfId="0" applyNumberFormat="1" applyFont="1" applyFill="1" applyBorder="1" applyAlignment="1">
      <alignment vertical="center"/>
    </xf>
    <xf numFmtId="0" fontId="38" fillId="36" borderId="0" xfId="0" applyFont="1" applyFill="1" applyAlignment="1">
      <alignment horizontal="right" vertical="center"/>
    </xf>
    <xf numFmtId="0" fontId="34" fillId="41" borderId="0" xfId="0" applyFont="1" applyFill="1" applyAlignment="1">
      <alignment horizontal="right" vertical="center"/>
    </xf>
    <xf numFmtId="0" fontId="42" fillId="42" borderId="33" xfId="0" applyFont="1" applyFill="1" applyBorder="1" applyAlignment="1">
      <alignment horizontal="right" vertical="center"/>
    </xf>
    <xf numFmtId="49" fontId="40" fillId="41" borderId="19"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31" xfId="0" applyNumberFormat="1" applyFont="1" applyBorder="1" applyAlignment="1">
      <alignment horizontal="center" vertical="center"/>
    </xf>
    <xf numFmtId="1" fontId="38" fillId="0" borderId="31" xfId="0" applyNumberFormat="1" applyFont="1" applyBorder="1" applyAlignment="1">
      <alignment horizontal="center" vertical="center"/>
    </xf>
    <xf numFmtId="49" fontId="43" fillId="0" borderId="31" xfId="0" applyNumberFormat="1" applyFont="1" applyBorder="1" applyAlignment="1">
      <alignment vertical="center"/>
    </xf>
    <xf numFmtId="49" fontId="44" fillId="0" borderId="31" xfId="0" applyNumberFormat="1" applyFont="1" applyBorder="1" applyAlignment="1">
      <alignment vertical="center"/>
    </xf>
    <xf numFmtId="49" fontId="49"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51"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50"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2" fillId="33" borderId="0" xfId="61" applyFont="1" applyFill="1" applyBorder="1" applyAlignment="1">
      <alignment/>
    </xf>
    <xf numFmtId="0" fontId="0" fillId="0" borderId="16" xfId="0" applyBorder="1" applyAlignment="1">
      <alignment/>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horizontal="left" vertical="center"/>
      <protection/>
    </xf>
    <xf numFmtId="0" fontId="40" fillId="0" borderId="31" xfId="0"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6">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85725</xdr:colOff>
      <xdr:row>1</xdr:row>
      <xdr:rowOff>123825</xdr:rowOff>
    </xdr:to>
    <xdr:pic>
      <xdr:nvPicPr>
        <xdr:cNvPr id="1" name="2 - Εικόνα" descr="logo_kol.jpg"/>
        <xdr:cNvPicPr preferRelativeResize="1">
          <a:picLocks noChangeAspect="1"/>
        </xdr:cNvPicPr>
      </xdr:nvPicPr>
      <xdr:blipFill>
        <a:blip r:embed="rId1"/>
        <a:stretch>
          <a:fillRect/>
        </a:stretch>
      </xdr:blipFill>
      <xdr:spPr>
        <a:xfrm>
          <a:off x="6638925" y="0"/>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8" sqref="I8"/>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225</v>
      </c>
      <c r="B6" s="26"/>
      <c r="C6" s="27"/>
      <c r="D6" s="28"/>
      <c r="E6" s="29" t="s">
        <v>136</v>
      </c>
      <c r="F6" s="5"/>
      <c r="G6" s="5"/>
    </row>
    <row r="7" spans="1:7" s="18" customFormat="1" ht="15" customHeight="1">
      <c r="A7" s="20" t="s">
        <v>4</v>
      </c>
      <c r="B7" s="21"/>
      <c r="C7" s="21"/>
      <c r="D7" s="140" t="s">
        <v>130</v>
      </c>
      <c r="E7" s="268" t="s">
        <v>129</v>
      </c>
      <c r="F7" s="23"/>
      <c r="G7" s="24"/>
    </row>
    <row r="8" spans="1:7" s="2" customFormat="1" ht="16.5" customHeight="1">
      <c r="A8" s="30" t="s">
        <v>5</v>
      </c>
      <c r="B8" s="31"/>
      <c r="C8" s="32"/>
      <c r="D8" s="33"/>
      <c r="E8" s="34"/>
      <c r="F8" s="5"/>
      <c r="G8" s="5"/>
    </row>
    <row r="9" spans="1:7" s="2" customFormat="1" ht="15" customHeight="1">
      <c r="A9" s="20" t="s">
        <v>127</v>
      </c>
      <c r="B9" s="21"/>
      <c r="C9" s="21" t="s">
        <v>6</v>
      </c>
      <c r="D9" s="21" t="s">
        <v>7</v>
      </c>
      <c r="E9" s="35" t="s">
        <v>8</v>
      </c>
      <c r="F9" s="5"/>
      <c r="G9" s="5"/>
    </row>
    <row r="10" spans="1:7" s="2" customFormat="1" ht="12.75">
      <c r="A10" s="37" t="s">
        <v>222</v>
      </c>
      <c r="B10" s="38"/>
      <c r="C10" s="39" t="s">
        <v>138</v>
      </c>
      <c r="D10" s="40" t="s">
        <v>139</v>
      </c>
      <c r="E10" s="41" t="s">
        <v>223</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134</v>
      </c>
      <c r="B15" s="42"/>
      <c r="C15" s="42"/>
      <c r="D15" s="42"/>
      <c r="E15" s="50"/>
      <c r="F15" s="44"/>
      <c r="G15" s="44"/>
    </row>
    <row r="16" spans="1:7" ht="12.75">
      <c r="A16" s="42" t="s">
        <v>10</v>
      </c>
      <c r="B16" s="42"/>
      <c r="C16" s="42"/>
      <c r="D16" s="42"/>
      <c r="E16" s="51"/>
      <c r="F16" s="44"/>
      <c r="G16" s="44"/>
    </row>
    <row r="17" spans="1:7" ht="12.75" customHeight="1">
      <c r="A17" s="52" t="s">
        <v>11</v>
      </c>
      <c r="B17" s="274" t="s">
        <v>135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0" zoomScaleNormal="80" zoomScalePageLayoutView="0" workbookViewId="0" topLeftCell="A1">
      <pane ySplit="6" topLeftCell="A49" activePane="bottomLeft" state="frozen"/>
      <selection pane="topLeft" activeCell="A4" sqref="A4:C4"/>
      <selection pane="bottomLeft" activeCell="E64" sqref="E64"/>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ΚΟΛΟΚΟΤΡΩΝΕΙΑ 2015</v>
      </c>
      <c r="B1" s="67"/>
      <c r="C1" s="67"/>
      <c r="D1" s="99" t="s">
        <v>21</v>
      </c>
      <c r="E1" s="99"/>
      <c r="F1" s="99"/>
      <c r="G1" s="82"/>
      <c r="H1" s="68"/>
      <c r="I1" s="69"/>
      <c r="J1" s="69"/>
      <c r="K1" s="69"/>
      <c r="L1" s="69"/>
      <c r="M1" s="69"/>
      <c r="N1" s="69"/>
      <c r="O1" s="69"/>
      <c r="P1" s="69"/>
      <c r="Q1" s="69"/>
      <c r="R1" s="83"/>
    </row>
    <row r="2" spans="1:18" ht="13.5" thickBot="1">
      <c r="A2" s="70" t="str">
        <f>'Week SetUp'!$A$8</f>
        <v>ITF Junior Circuit</v>
      </c>
      <c r="B2" s="70"/>
      <c r="C2" s="61"/>
      <c r="D2" s="99" t="s">
        <v>22</v>
      </c>
      <c r="E2" s="99"/>
      <c r="F2" s="76"/>
      <c r="G2" s="76"/>
      <c r="H2" s="76"/>
      <c r="I2" s="76"/>
      <c r="J2" s="68"/>
      <c r="K2" s="68"/>
      <c r="L2" s="68"/>
      <c r="M2" s="68"/>
      <c r="N2" s="68"/>
      <c r="O2" s="85"/>
      <c r="P2" s="60"/>
      <c r="Q2" s="60"/>
      <c r="R2" s="85"/>
    </row>
    <row r="3" spans="1:21" s="2" customFormat="1" ht="13.5" thickBot="1">
      <c r="A3" s="100" t="s">
        <v>23</v>
      </c>
      <c r="B3" s="101"/>
      <c r="C3" s="102"/>
      <c r="D3" s="22"/>
      <c r="E3" s="103"/>
      <c r="F3" s="103"/>
      <c r="G3" s="103"/>
      <c r="H3" s="22"/>
      <c r="I3" s="104"/>
      <c r="J3" s="105"/>
      <c r="K3" s="86"/>
      <c r="L3" s="106"/>
      <c r="M3" s="106"/>
      <c r="N3" s="106"/>
      <c r="O3" s="86" t="s">
        <v>19</v>
      </c>
      <c r="P3" s="87"/>
      <c r="Q3" s="107"/>
      <c r="R3" s="108"/>
      <c r="T3" s="269" t="s">
        <v>131</v>
      </c>
      <c r="U3" s="270" t="e">
        <f>YEAR($A$5)-18</f>
        <v>#VALUE!</v>
      </c>
    </row>
    <row r="4" spans="1:21" s="2" customFormat="1" ht="12.75">
      <c r="A4" s="57" t="s">
        <v>12</v>
      </c>
      <c r="B4" s="57"/>
      <c r="C4" s="56" t="s">
        <v>6</v>
      </c>
      <c r="D4" s="57" t="s">
        <v>7</v>
      </c>
      <c r="E4" s="109"/>
      <c r="F4" s="109"/>
      <c r="G4" s="109" t="s">
        <v>16</v>
      </c>
      <c r="H4" s="56"/>
      <c r="I4" s="88"/>
      <c r="J4" s="58" t="s">
        <v>8</v>
      </c>
      <c r="K4" s="110"/>
      <c r="L4" s="111"/>
      <c r="M4" s="111"/>
      <c r="N4" s="111"/>
      <c r="O4" s="110"/>
      <c r="P4" s="89"/>
      <c r="Q4" s="89"/>
      <c r="R4" s="112"/>
      <c r="T4" s="269" t="s">
        <v>132</v>
      </c>
      <c r="U4" s="270" t="e">
        <f>YEAR($A$5)-13</f>
        <v>#VALUE!</v>
      </c>
    </row>
    <row r="5" spans="1:18" s="2" customFormat="1" ht="13.5" thickBot="1">
      <c r="A5" s="282" t="str">
        <f>'Week SetUp'!$A$10</f>
        <v>9-25/10/2015</v>
      </c>
      <c r="B5" s="282"/>
      <c r="C5" s="71" t="str">
        <f>'Week SetUp'!$C$10</f>
        <v>Α.Ε.Κ ΤΡΙΠΟΛΗΣ</v>
      </c>
      <c r="D5" s="72" t="str">
        <f>'Week SetUp'!$D$10</f>
        <v>Α35+</v>
      </c>
      <c r="E5" s="72"/>
      <c r="F5" s="72"/>
      <c r="G5" s="72">
        <f>'Week SetUp'!$A$12</f>
        <v>0</v>
      </c>
      <c r="H5" s="72"/>
      <c r="I5" s="113"/>
      <c r="J5" s="63" t="str">
        <f>'Week SetUp'!$E$10</f>
        <v>ΒΑΒΙΤΣΑ-ΠΑΠΑΔΟΠΟΥΛΟΣ</v>
      </c>
      <c r="K5" s="114"/>
      <c r="L5" s="63"/>
      <c r="M5" s="63"/>
      <c r="N5" s="63"/>
      <c r="O5" s="114"/>
      <c r="P5" s="72"/>
      <c r="Q5" s="72"/>
      <c r="R5" s="115">
        <f>COUNTA(R7:R134)</f>
        <v>0</v>
      </c>
    </row>
    <row r="6" spans="1:18" ht="30" customHeight="1" thickBot="1">
      <c r="A6" s="90" t="s">
        <v>17</v>
      </c>
      <c r="B6" s="91" t="s">
        <v>13</v>
      </c>
      <c r="C6" s="91" t="s">
        <v>14</v>
      </c>
      <c r="D6" s="91" t="s">
        <v>18</v>
      </c>
      <c r="E6" s="271" t="s">
        <v>128</v>
      </c>
      <c r="F6" s="92" t="s">
        <v>24</v>
      </c>
      <c r="G6" s="92" t="s">
        <v>25</v>
      </c>
      <c r="H6" s="93" t="s">
        <v>26</v>
      </c>
      <c r="I6" s="93" t="s">
        <v>27</v>
      </c>
      <c r="J6" s="92" t="s">
        <v>28</v>
      </c>
      <c r="K6" s="116"/>
      <c r="L6" s="95"/>
      <c r="M6" s="94" t="s">
        <v>29</v>
      </c>
      <c r="N6" s="95"/>
      <c r="O6" s="91" t="s">
        <v>20</v>
      </c>
      <c r="P6" s="96" t="s">
        <v>133</v>
      </c>
      <c r="Q6" s="117" t="s">
        <v>30</v>
      </c>
      <c r="R6" s="92" t="s">
        <v>31</v>
      </c>
    </row>
    <row r="7" spans="1:18" s="11" customFormat="1" ht="18.75" customHeight="1">
      <c r="A7" s="97">
        <v>1</v>
      </c>
      <c r="B7" s="276" t="s">
        <v>144</v>
      </c>
      <c r="C7" s="277" t="s">
        <v>145</v>
      </c>
      <c r="D7" s="79"/>
      <c r="E7" s="272" t="s">
        <v>221</v>
      </c>
      <c r="F7" s="118"/>
      <c r="G7" s="118"/>
      <c r="H7" s="79"/>
      <c r="I7" s="79"/>
      <c r="J7" s="80"/>
      <c r="K7" s="98"/>
      <c r="L7" s="119"/>
      <c r="M7" s="120">
        <f aca="true" t="shared" si="0" ref="M7:M38">IF(R7="",999,R7)</f>
        <v>999</v>
      </c>
      <c r="N7" s="119"/>
      <c r="O7" s="121"/>
      <c r="P7" s="273"/>
      <c r="Q7" s="122">
        <f aca="true" t="shared" si="1" ref="Q7:Q38">IF(O7="DA",1,IF(O7="WC",2,IF(O7="SE",3,IF(O7="Q",4,IF(O7="LL",5,999)))))</f>
        <v>999</v>
      </c>
      <c r="R7" s="80"/>
    </row>
    <row r="8" spans="1:18" s="11" customFormat="1" ht="18.75" customHeight="1">
      <c r="A8" s="97">
        <v>2</v>
      </c>
      <c r="B8" s="278" t="s">
        <v>146</v>
      </c>
      <c r="C8" s="278" t="s">
        <v>147</v>
      </c>
      <c r="D8" s="79"/>
      <c r="E8" s="272" t="s">
        <v>221</v>
      </c>
      <c r="F8" s="118"/>
      <c r="G8" s="118"/>
      <c r="H8" s="79"/>
      <c r="I8" s="79"/>
      <c r="J8" s="80"/>
      <c r="K8" s="98"/>
      <c r="L8" s="119"/>
      <c r="M8" s="120">
        <f t="shared" si="0"/>
        <v>999</v>
      </c>
      <c r="N8" s="119"/>
      <c r="O8" s="79"/>
      <c r="P8" s="273"/>
      <c r="Q8" s="122">
        <f t="shared" si="1"/>
        <v>999</v>
      </c>
      <c r="R8" s="80"/>
    </row>
    <row r="9" spans="1:18" s="11" customFormat="1" ht="18.75" customHeight="1">
      <c r="A9" s="97">
        <v>3</v>
      </c>
      <c r="B9" s="279" t="s">
        <v>148</v>
      </c>
      <c r="C9" s="279" t="s">
        <v>149</v>
      </c>
      <c r="D9" s="79"/>
      <c r="E9" s="272" t="s">
        <v>221</v>
      </c>
      <c r="F9" s="118"/>
      <c r="G9" s="118"/>
      <c r="H9" s="79"/>
      <c r="I9" s="79"/>
      <c r="J9" s="80"/>
      <c r="K9" s="98"/>
      <c r="L9" s="119"/>
      <c r="M9" s="120">
        <f t="shared" si="0"/>
        <v>999</v>
      </c>
      <c r="N9" s="119"/>
      <c r="O9" s="79"/>
      <c r="P9" s="273">
        <v>14</v>
      </c>
      <c r="Q9" s="122">
        <f t="shared" si="1"/>
        <v>999</v>
      </c>
      <c r="R9" s="80"/>
    </row>
    <row r="10" spans="1:18" s="11" customFormat="1" ht="18.75" customHeight="1">
      <c r="A10" s="97">
        <v>4</v>
      </c>
      <c r="B10" s="278" t="s">
        <v>150</v>
      </c>
      <c r="C10" s="278" t="s">
        <v>151</v>
      </c>
      <c r="D10" s="79"/>
      <c r="E10" s="272" t="s">
        <v>221</v>
      </c>
      <c r="F10" s="118"/>
      <c r="G10" s="118"/>
      <c r="H10" s="79"/>
      <c r="I10" s="79"/>
      <c r="J10" s="80"/>
      <c r="K10" s="98"/>
      <c r="L10" s="119"/>
      <c r="M10" s="120">
        <f t="shared" si="0"/>
        <v>999</v>
      </c>
      <c r="N10" s="119"/>
      <c r="O10" s="79"/>
      <c r="P10" s="273">
        <v>9</v>
      </c>
      <c r="Q10" s="122">
        <f t="shared" si="1"/>
        <v>999</v>
      </c>
      <c r="R10" s="80"/>
    </row>
    <row r="11" spans="1:18" s="11" customFormat="1" ht="18.75" customHeight="1">
      <c r="A11" s="97">
        <v>5</v>
      </c>
      <c r="B11" s="278" t="s">
        <v>152</v>
      </c>
      <c r="C11" s="278" t="s">
        <v>153</v>
      </c>
      <c r="D11" s="79"/>
      <c r="E11" s="272" t="s">
        <v>221</v>
      </c>
      <c r="F11" s="118"/>
      <c r="G11" s="118"/>
      <c r="H11" s="79"/>
      <c r="I11" s="79"/>
      <c r="J11" s="80"/>
      <c r="K11" s="98"/>
      <c r="L11" s="119"/>
      <c r="M11" s="120">
        <f t="shared" si="0"/>
        <v>999</v>
      </c>
      <c r="N11" s="119"/>
      <c r="O11" s="79"/>
      <c r="P11" s="273">
        <v>12</v>
      </c>
      <c r="Q11" s="122">
        <f t="shared" si="1"/>
        <v>999</v>
      </c>
      <c r="R11" s="80"/>
    </row>
    <row r="12" spans="1:18" s="11" customFormat="1" ht="18.75" customHeight="1">
      <c r="A12" s="97">
        <v>6</v>
      </c>
      <c r="B12" s="275" t="s">
        <v>154</v>
      </c>
      <c r="C12" s="275" t="s">
        <v>155</v>
      </c>
      <c r="D12" s="79"/>
      <c r="E12" s="272" t="s">
        <v>221</v>
      </c>
      <c r="F12" s="118"/>
      <c r="G12" s="118"/>
      <c r="H12" s="79"/>
      <c r="I12" s="79"/>
      <c r="J12" s="80"/>
      <c r="K12" s="98"/>
      <c r="L12" s="119"/>
      <c r="M12" s="120">
        <f t="shared" si="0"/>
        <v>999</v>
      </c>
      <c r="N12" s="119"/>
      <c r="O12" s="79"/>
      <c r="P12" s="273"/>
      <c r="Q12" s="122">
        <f t="shared" si="1"/>
        <v>999</v>
      </c>
      <c r="R12" s="80"/>
    </row>
    <row r="13" spans="1:18" s="11" customFormat="1" ht="18.75" customHeight="1">
      <c r="A13" s="97">
        <v>7</v>
      </c>
      <c r="B13" s="279" t="s">
        <v>156</v>
      </c>
      <c r="C13" s="279" t="s">
        <v>157</v>
      </c>
      <c r="D13" s="79"/>
      <c r="E13" s="272" t="s">
        <v>221</v>
      </c>
      <c r="F13" s="118"/>
      <c r="G13" s="118"/>
      <c r="H13" s="79"/>
      <c r="I13" s="79"/>
      <c r="J13" s="80"/>
      <c r="K13" s="98"/>
      <c r="L13" s="119"/>
      <c r="M13" s="120">
        <f t="shared" si="0"/>
        <v>999</v>
      </c>
      <c r="N13" s="119"/>
      <c r="O13" s="79"/>
      <c r="P13" s="273"/>
      <c r="Q13" s="122">
        <f t="shared" si="1"/>
        <v>999</v>
      </c>
      <c r="R13" s="80"/>
    </row>
    <row r="14" spans="1:18" s="11" customFormat="1" ht="18.75" customHeight="1">
      <c r="A14" s="97">
        <v>8</v>
      </c>
      <c r="B14" s="276" t="s">
        <v>158</v>
      </c>
      <c r="C14" s="277" t="s">
        <v>151</v>
      </c>
      <c r="D14" s="79"/>
      <c r="E14" s="272" t="s">
        <v>221</v>
      </c>
      <c r="F14" s="118"/>
      <c r="G14" s="118"/>
      <c r="H14" s="79"/>
      <c r="I14" s="79"/>
      <c r="J14" s="80"/>
      <c r="K14" s="98"/>
      <c r="L14" s="119"/>
      <c r="M14" s="120">
        <f t="shared" si="0"/>
        <v>999</v>
      </c>
      <c r="N14" s="119"/>
      <c r="O14" s="79"/>
      <c r="P14" s="273"/>
      <c r="Q14" s="122">
        <f t="shared" si="1"/>
        <v>999</v>
      </c>
      <c r="R14" s="80"/>
    </row>
    <row r="15" spans="1:18" s="11" customFormat="1" ht="18.75" customHeight="1">
      <c r="A15" s="97">
        <v>9</v>
      </c>
      <c r="B15" s="279" t="s">
        <v>159</v>
      </c>
      <c r="C15" s="279" t="s">
        <v>160</v>
      </c>
      <c r="D15" s="79"/>
      <c r="E15" s="272" t="s">
        <v>221</v>
      </c>
      <c r="F15" s="118"/>
      <c r="G15" s="118"/>
      <c r="H15" s="79"/>
      <c r="I15" s="79"/>
      <c r="J15" s="80"/>
      <c r="K15" s="98"/>
      <c r="L15" s="119"/>
      <c r="M15" s="120">
        <f t="shared" si="0"/>
        <v>999</v>
      </c>
      <c r="N15" s="119"/>
      <c r="O15" s="79"/>
      <c r="P15" s="273"/>
      <c r="Q15" s="122">
        <f t="shared" si="1"/>
        <v>999</v>
      </c>
      <c r="R15" s="80"/>
    </row>
    <row r="16" spans="1:18" s="11" customFormat="1" ht="18.75" customHeight="1">
      <c r="A16" s="97">
        <v>10</v>
      </c>
      <c r="B16" s="279" t="s">
        <v>161</v>
      </c>
      <c r="C16" s="279" t="s">
        <v>162</v>
      </c>
      <c r="D16" s="79"/>
      <c r="E16" s="272" t="s">
        <v>221</v>
      </c>
      <c r="F16" s="118"/>
      <c r="G16" s="118"/>
      <c r="H16" s="79"/>
      <c r="I16" s="79"/>
      <c r="J16" s="80"/>
      <c r="K16" s="98"/>
      <c r="L16" s="119"/>
      <c r="M16" s="120">
        <f t="shared" si="0"/>
        <v>999</v>
      </c>
      <c r="N16" s="119"/>
      <c r="O16" s="79"/>
      <c r="P16" s="273"/>
      <c r="Q16" s="122">
        <f t="shared" si="1"/>
        <v>999</v>
      </c>
      <c r="R16" s="80"/>
    </row>
    <row r="17" spans="1:18" s="11" customFormat="1" ht="18.75" customHeight="1">
      <c r="A17" s="97">
        <v>11</v>
      </c>
      <c r="B17" s="276" t="s">
        <v>163</v>
      </c>
      <c r="C17" s="277" t="s">
        <v>164</v>
      </c>
      <c r="D17" s="79"/>
      <c r="E17" s="272" t="s">
        <v>221</v>
      </c>
      <c r="F17" s="118"/>
      <c r="G17" s="118"/>
      <c r="H17" s="79"/>
      <c r="I17" s="79"/>
      <c r="J17" s="80"/>
      <c r="K17" s="98"/>
      <c r="L17" s="119"/>
      <c r="M17" s="120">
        <f t="shared" si="0"/>
        <v>999</v>
      </c>
      <c r="N17" s="119"/>
      <c r="O17" s="79"/>
      <c r="P17" s="273"/>
      <c r="Q17" s="122">
        <f t="shared" si="1"/>
        <v>999</v>
      </c>
      <c r="R17" s="80"/>
    </row>
    <row r="18" spans="1:18" s="11" customFormat="1" ht="18.75" customHeight="1">
      <c r="A18" s="97">
        <v>12</v>
      </c>
      <c r="B18" s="278" t="s">
        <v>163</v>
      </c>
      <c r="C18" s="278" t="s">
        <v>160</v>
      </c>
      <c r="D18" s="79"/>
      <c r="E18" s="272" t="s">
        <v>221</v>
      </c>
      <c r="F18" s="118"/>
      <c r="G18" s="118"/>
      <c r="H18" s="79"/>
      <c r="I18" s="79"/>
      <c r="J18" s="80"/>
      <c r="K18" s="98"/>
      <c r="L18" s="119"/>
      <c r="M18" s="120">
        <f t="shared" si="0"/>
        <v>999</v>
      </c>
      <c r="N18" s="119"/>
      <c r="O18" s="79"/>
      <c r="P18" s="273"/>
      <c r="Q18" s="122">
        <f t="shared" si="1"/>
        <v>999</v>
      </c>
      <c r="R18" s="80"/>
    </row>
    <row r="19" spans="1:18" s="11" customFormat="1" ht="18.75" customHeight="1">
      <c r="A19" s="97">
        <v>13</v>
      </c>
      <c r="B19" s="279" t="s">
        <v>165</v>
      </c>
      <c r="C19" s="279" t="s">
        <v>147</v>
      </c>
      <c r="D19" s="79"/>
      <c r="E19" s="272" t="s">
        <v>221</v>
      </c>
      <c r="F19" s="118"/>
      <c r="G19" s="118"/>
      <c r="H19" s="79"/>
      <c r="I19" s="79"/>
      <c r="J19" s="80"/>
      <c r="K19" s="98"/>
      <c r="L19" s="119"/>
      <c r="M19" s="120">
        <f t="shared" si="0"/>
        <v>999</v>
      </c>
      <c r="N19" s="119"/>
      <c r="O19" s="79"/>
      <c r="P19" s="273"/>
      <c r="Q19" s="122">
        <f t="shared" si="1"/>
        <v>999</v>
      </c>
      <c r="R19" s="80"/>
    </row>
    <row r="20" spans="1:18" s="11" customFormat="1" ht="18.75" customHeight="1">
      <c r="A20" s="97">
        <v>14</v>
      </c>
      <c r="B20" s="279" t="s">
        <v>166</v>
      </c>
      <c r="C20" s="279" t="s">
        <v>160</v>
      </c>
      <c r="D20" s="79"/>
      <c r="E20" s="272" t="s">
        <v>221</v>
      </c>
      <c r="F20" s="118"/>
      <c r="G20" s="118"/>
      <c r="H20" s="79"/>
      <c r="I20" s="79"/>
      <c r="J20" s="80"/>
      <c r="K20" s="98"/>
      <c r="L20" s="119"/>
      <c r="M20" s="120">
        <f t="shared" si="0"/>
        <v>999</v>
      </c>
      <c r="N20" s="119"/>
      <c r="O20" s="79"/>
      <c r="P20" s="273">
        <v>1</v>
      </c>
      <c r="Q20" s="122">
        <f t="shared" si="1"/>
        <v>999</v>
      </c>
      <c r="R20" s="80"/>
    </row>
    <row r="21" spans="1:18" s="11" customFormat="1" ht="18.75" customHeight="1">
      <c r="A21" s="97">
        <v>15</v>
      </c>
      <c r="B21" s="276" t="s">
        <v>167</v>
      </c>
      <c r="C21" s="277" t="s">
        <v>168</v>
      </c>
      <c r="D21" s="79"/>
      <c r="E21" s="272" t="s">
        <v>221</v>
      </c>
      <c r="F21" s="118"/>
      <c r="G21" s="118"/>
      <c r="H21" s="79"/>
      <c r="I21" s="79"/>
      <c r="J21" s="80"/>
      <c r="K21" s="98"/>
      <c r="L21" s="119"/>
      <c r="M21" s="120">
        <f t="shared" si="0"/>
        <v>999</v>
      </c>
      <c r="N21" s="119"/>
      <c r="O21" s="79"/>
      <c r="P21" s="273"/>
      <c r="Q21" s="122">
        <f t="shared" si="1"/>
        <v>999</v>
      </c>
      <c r="R21" s="80"/>
    </row>
    <row r="22" spans="1:18" s="11" customFormat="1" ht="18.75" customHeight="1">
      <c r="A22" s="97">
        <v>16</v>
      </c>
      <c r="B22" s="279" t="s">
        <v>169</v>
      </c>
      <c r="C22" s="279" t="s">
        <v>168</v>
      </c>
      <c r="D22" s="79"/>
      <c r="E22" s="272" t="s">
        <v>221</v>
      </c>
      <c r="F22" s="118"/>
      <c r="G22" s="118"/>
      <c r="H22" s="79"/>
      <c r="I22" s="79"/>
      <c r="J22" s="80"/>
      <c r="K22" s="98"/>
      <c r="L22" s="119"/>
      <c r="M22" s="120">
        <f t="shared" si="0"/>
        <v>999</v>
      </c>
      <c r="N22" s="119"/>
      <c r="O22" s="79"/>
      <c r="P22" s="273">
        <v>7</v>
      </c>
      <c r="Q22" s="122">
        <f t="shared" si="1"/>
        <v>999</v>
      </c>
      <c r="R22" s="80"/>
    </row>
    <row r="23" spans="1:18" s="11" customFormat="1" ht="18.75" customHeight="1">
      <c r="A23" s="97">
        <v>17</v>
      </c>
      <c r="B23" s="275" t="s">
        <v>170</v>
      </c>
      <c r="C23" s="275" t="s">
        <v>171</v>
      </c>
      <c r="D23" s="79"/>
      <c r="E23" s="272" t="s">
        <v>221</v>
      </c>
      <c r="F23" s="118"/>
      <c r="G23" s="118"/>
      <c r="H23" s="79"/>
      <c r="I23" s="79"/>
      <c r="J23" s="80"/>
      <c r="K23" s="98"/>
      <c r="L23" s="119"/>
      <c r="M23" s="120">
        <f t="shared" si="0"/>
        <v>999</v>
      </c>
      <c r="N23" s="119"/>
      <c r="O23" s="79"/>
      <c r="P23" s="273">
        <v>16</v>
      </c>
      <c r="Q23" s="122">
        <f t="shared" si="1"/>
        <v>999</v>
      </c>
      <c r="R23" s="80"/>
    </row>
    <row r="24" spans="1:18" s="11" customFormat="1" ht="18.75" customHeight="1">
      <c r="A24" s="97">
        <v>18</v>
      </c>
      <c r="B24" s="278" t="s">
        <v>172</v>
      </c>
      <c r="C24" s="278" t="s">
        <v>153</v>
      </c>
      <c r="D24" s="79"/>
      <c r="E24" s="272" t="s">
        <v>221</v>
      </c>
      <c r="F24" s="118"/>
      <c r="G24" s="118"/>
      <c r="H24" s="79"/>
      <c r="I24" s="79"/>
      <c r="J24" s="80"/>
      <c r="K24" s="98"/>
      <c r="L24" s="119"/>
      <c r="M24" s="120">
        <f t="shared" si="0"/>
        <v>999</v>
      </c>
      <c r="N24" s="119"/>
      <c r="O24" s="79"/>
      <c r="P24" s="273"/>
      <c r="Q24" s="122">
        <f t="shared" si="1"/>
        <v>999</v>
      </c>
      <c r="R24" s="80"/>
    </row>
    <row r="25" spans="1:18" s="11" customFormat="1" ht="18.75" customHeight="1">
      <c r="A25" s="97">
        <v>19</v>
      </c>
      <c r="B25" s="276" t="s">
        <v>173</v>
      </c>
      <c r="C25" s="277" t="s">
        <v>174</v>
      </c>
      <c r="D25" s="79"/>
      <c r="E25" s="272" t="s">
        <v>221</v>
      </c>
      <c r="F25" s="118"/>
      <c r="G25" s="118"/>
      <c r="H25" s="79"/>
      <c r="I25" s="79"/>
      <c r="J25" s="80"/>
      <c r="K25" s="98"/>
      <c r="L25" s="119"/>
      <c r="M25" s="120">
        <f t="shared" si="0"/>
        <v>999</v>
      </c>
      <c r="N25" s="119"/>
      <c r="O25" s="79"/>
      <c r="P25" s="273"/>
      <c r="Q25" s="122">
        <f t="shared" si="1"/>
        <v>999</v>
      </c>
      <c r="R25" s="80"/>
    </row>
    <row r="26" spans="1:18" s="11" customFormat="1" ht="18.75" customHeight="1">
      <c r="A26" s="97">
        <v>20</v>
      </c>
      <c r="B26" s="278" t="s">
        <v>175</v>
      </c>
      <c r="C26" s="278" t="s">
        <v>176</v>
      </c>
      <c r="D26" s="79"/>
      <c r="E26" s="272" t="s">
        <v>221</v>
      </c>
      <c r="F26" s="118"/>
      <c r="G26" s="118"/>
      <c r="H26" s="79"/>
      <c r="I26" s="79"/>
      <c r="J26" s="80"/>
      <c r="K26" s="98"/>
      <c r="L26" s="119"/>
      <c r="M26" s="120">
        <f t="shared" si="0"/>
        <v>999</v>
      </c>
      <c r="N26" s="119"/>
      <c r="O26" s="79"/>
      <c r="P26" s="273"/>
      <c r="Q26" s="122">
        <f t="shared" si="1"/>
        <v>999</v>
      </c>
      <c r="R26" s="80"/>
    </row>
    <row r="27" spans="1:18" s="11" customFormat="1" ht="18.75" customHeight="1">
      <c r="A27" s="97">
        <v>21</v>
      </c>
      <c r="B27" s="275" t="s">
        <v>177</v>
      </c>
      <c r="C27" s="275" t="s">
        <v>178</v>
      </c>
      <c r="D27" s="79"/>
      <c r="E27" s="272" t="s">
        <v>221</v>
      </c>
      <c r="F27" s="118"/>
      <c r="G27" s="118"/>
      <c r="H27" s="79"/>
      <c r="I27" s="79"/>
      <c r="J27" s="80"/>
      <c r="K27" s="98"/>
      <c r="L27" s="119"/>
      <c r="M27" s="120">
        <f t="shared" si="0"/>
        <v>999</v>
      </c>
      <c r="N27" s="119"/>
      <c r="O27" s="79"/>
      <c r="P27" s="273"/>
      <c r="Q27" s="122">
        <f t="shared" si="1"/>
        <v>999</v>
      </c>
      <c r="R27" s="80"/>
    </row>
    <row r="28" spans="1:18" s="11" customFormat="1" ht="18.75" customHeight="1">
      <c r="A28" s="97">
        <v>22</v>
      </c>
      <c r="B28" s="278" t="s">
        <v>179</v>
      </c>
      <c r="C28" s="278" t="s">
        <v>147</v>
      </c>
      <c r="D28" s="79"/>
      <c r="E28" s="272" t="s">
        <v>221</v>
      </c>
      <c r="F28" s="118"/>
      <c r="G28" s="118"/>
      <c r="H28" s="79"/>
      <c r="I28" s="79"/>
      <c r="J28" s="80"/>
      <c r="K28" s="98"/>
      <c r="L28" s="119"/>
      <c r="M28" s="120">
        <f t="shared" si="0"/>
        <v>999</v>
      </c>
      <c r="N28" s="119"/>
      <c r="O28" s="79"/>
      <c r="P28" s="273"/>
      <c r="Q28" s="122">
        <f t="shared" si="1"/>
        <v>999</v>
      </c>
      <c r="R28" s="80"/>
    </row>
    <row r="29" spans="1:18" s="11" customFormat="1" ht="18.75" customHeight="1">
      <c r="A29" s="97">
        <v>23</v>
      </c>
      <c r="B29" s="279" t="s">
        <v>180</v>
      </c>
      <c r="C29" s="279" t="s">
        <v>181</v>
      </c>
      <c r="D29" s="79"/>
      <c r="E29" s="272" t="s">
        <v>221</v>
      </c>
      <c r="F29" s="118"/>
      <c r="G29" s="118"/>
      <c r="H29" s="79"/>
      <c r="I29" s="79"/>
      <c r="J29" s="80"/>
      <c r="K29" s="98"/>
      <c r="L29" s="119"/>
      <c r="M29" s="120">
        <f t="shared" si="0"/>
        <v>999</v>
      </c>
      <c r="N29" s="119"/>
      <c r="O29" s="79"/>
      <c r="P29" s="273">
        <v>2</v>
      </c>
      <c r="Q29" s="122">
        <f t="shared" si="1"/>
        <v>999</v>
      </c>
      <c r="R29" s="80"/>
    </row>
    <row r="30" spans="1:18" s="11" customFormat="1" ht="18.75" customHeight="1">
      <c r="A30" s="97">
        <v>24</v>
      </c>
      <c r="B30" s="278" t="s">
        <v>182</v>
      </c>
      <c r="C30" s="278" t="s">
        <v>183</v>
      </c>
      <c r="D30" s="79"/>
      <c r="E30" s="272" t="s">
        <v>221</v>
      </c>
      <c r="F30" s="118"/>
      <c r="G30" s="118"/>
      <c r="H30" s="79"/>
      <c r="I30" s="79"/>
      <c r="J30" s="80"/>
      <c r="K30" s="98"/>
      <c r="L30" s="119"/>
      <c r="M30" s="120">
        <f t="shared" si="0"/>
        <v>999</v>
      </c>
      <c r="N30" s="119"/>
      <c r="O30" s="79"/>
      <c r="P30" s="273"/>
      <c r="Q30" s="122">
        <f t="shared" si="1"/>
        <v>999</v>
      </c>
      <c r="R30" s="80"/>
    </row>
    <row r="31" spans="1:18" s="11" customFormat="1" ht="18.75" customHeight="1">
      <c r="A31" s="97">
        <v>25</v>
      </c>
      <c r="B31" s="279" t="s">
        <v>184</v>
      </c>
      <c r="C31" s="279" t="s">
        <v>185</v>
      </c>
      <c r="D31" s="79"/>
      <c r="E31" s="272" t="s">
        <v>221</v>
      </c>
      <c r="F31" s="118"/>
      <c r="G31" s="118"/>
      <c r="H31" s="79"/>
      <c r="I31" s="79"/>
      <c r="J31" s="80"/>
      <c r="K31" s="98"/>
      <c r="L31" s="119"/>
      <c r="M31" s="120">
        <f t="shared" si="0"/>
        <v>999</v>
      </c>
      <c r="N31" s="119"/>
      <c r="O31" s="79"/>
      <c r="P31" s="273"/>
      <c r="Q31" s="122">
        <f t="shared" si="1"/>
        <v>999</v>
      </c>
      <c r="R31" s="80"/>
    </row>
    <row r="32" spans="1:18" s="11" customFormat="1" ht="18.75" customHeight="1">
      <c r="A32" s="97">
        <v>26</v>
      </c>
      <c r="B32" s="279" t="s">
        <v>186</v>
      </c>
      <c r="C32" s="279" t="s">
        <v>147</v>
      </c>
      <c r="D32" s="79"/>
      <c r="E32" s="272" t="s">
        <v>221</v>
      </c>
      <c r="F32" s="118"/>
      <c r="G32" s="118"/>
      <c r="H32" s="79"/>
      <c r="I32" s="79"/>
      <c r="J32" s="80"/>
      <c r="K32" s="98"/>
      <c r="L32" s="119"/>
      <c r="M32" s="120">
        <f t="shared" si="0"/>
        <v>999</v>
      </c>
      <c r="N32" s="119"/>
      <c r="O32" s="79"/>
      <c r="P32" s="273"/>
      <c r="Q32" s="122">
        <f t="shared" si="1"/>
        <v>999</v>
      </c>
      <c r="R32" s="80"/>
    </row>
    <row r="33" spans="1:18" s="11" customFormat="1" ht="18.75" customHeight="1">
      <c r="A33" s="97">
        <v>27</v>
      </c>
      <c r="B33" s="279" t="s">
        <v>187</v>
      </c>
      <c r="C33" s="279" t="s">
        <v>188</v>
      </c>
      <c r="D33" s="79"/>
      <c r="E33" s="272" t="s">
        <v>221</v>
      </c>
      <c r="F33" s="118"/>
      <c r="G33" s="118"/>
      <c r="H33" s="79"/>
      <c r="I33" s="79"/>
      <c r="J33" s="80"/>
      <c r="K33" s="98"/>
      <c r="L33" s="119"/>
      <c r="M33" s="120">
        <f t="shared" si="0"/>
        <v>999</v>
      </c>
      <c r="N33" s="119"/>
      <c r="O33" s="79"/>
      <c r="P33" s="273"/>
      <c r="Q33" s="122">
        <f t="shared" si="1"/>
        <v>999</v>
      </c>
      <c r="R33" s="80"/>
    </row>
    <row r="34" spans="1:18" s="11" customFormat="1" ht="18.75" customHeight="1">
      <c r="A34" s="97">
        <v>28</v>
      </c>
      <c r="B34" s="276" t="s">
        <v>189</v>
      </c>
      <c r="C34" s="277" t="s">
        <v>190</v>
      </c>
      <c r="D34" s="79"/>
      <c r="E34" s="272" t="s">
        <v>221</v>
      </c>
      <c r="F34" s="118"/>
      <c r="G34" s="118"/>
      <c r="H34" s="79"/>
      <c r="I34" s="79"/>
      <c r="J34" s="80"/>
      <c r="K34" s="98"/>
      <c r="L34" s="119"/>
      <c r="M34" s="120">
        <f t="shared" si="0"/>
        <v>999</v>
      </c>
      <c r="N34" s="119"/>
      <c r="O34" s="79"/>
      <c r="P34" s="273"/>
      <c r="Q34" s="122">
        <f t="shared" si="1"/>
        <v>999</v>
      </c>
      <c r="R34" s="80"/>
    </row>
    <row r="35" spans="1:18" s="11" customFormat="1" ht="18.75" customHeight="1">
      <c r="A35" s="97">
        <v>29</v>
      </c>
      <c r="B35" s="278" t="s">
        <v>191</v>
      </c>
      <c r="C35" s="278" t="s">
        <v>164</v>
      </c>
      <c r="D35" s="79"/>
      <c r="E35" s="272" t="s">
        <v>221</v>
      </c>
      <c r="F35" s="118"/>
      <c r="G35" s="118"/>
      <c r="H35" s="79"/>
      <c r="I35" s="79"/>
      <c r="J35" s="80"/>
      <c r="K35" s="98"/>
      <c r="L35" s="119"/>
      <c r="M35" s="120">
        <f t="shared" si="0"/>
        <v>999</v>
      </c>
      <c r="N35" s="119"/>
      <c r="O35" s="79"/>
      <c r="P35" s="273">
        <v>4</v>
      </c>
      <c r="Q35" s="122">
        <f t="shared" si="1"/>
        <v>999</v>
      </c>
      <c r="R35" s="80"/>
    </row>
    <row r="36" spans="1:18" s="11" customFormat="1" ht="18.75" customHeight="1">
      <c r="A36" s="97">
        <v>30</v>
      </c>
      <c r="B36" s="278" t="s">
        <v>192</v>
      </c>
      <c r="C36" s="278" t="s">
        <v>153</v>
      </c>
      <c r="D36" s="79"/>
      <c r="E36" s="272" t="s">
        <v>221</v>
      </c>
      <c r="F36" s="118"/>
      <c r="G36" s="118"/>
      <c r="H36" s="79"/>
      <c r="I36" s="79"/>
      <c r="J36" s="80"/>
      <c r="K36" s="98"/>
      <c r="L36" s="119"/>
      <c r="M36" s="120">
        <f t="shared" si="0"/>
        <v>999</v>
      </c>
      <c r="N36" s="119"/>
      <c r="O36" s="79"/>
      <c r="P36" s="273"/>
      <c r="Q36" s="122">
        <f t="shared" si="1"/>
        <v>999</v>
      </c>
      <c r="R36" s="80"/>
    </row>
    <row r="37" spans="1:18" s="11" customFormat="1" ht="18.75" customHeight="1">
      <c r="A37" s="97">
        <v>31</v>
      </c>
      <c r="B37" s="280" t="s">
        <v>193</v>
      </c>
      <c r="C37" s="278" t="s">
        <v>151</v>
      </c>
      <c r="D37" s="79"/>
      <c r="E37" s="272" t="s">
        <v>221</v>
      </c>
      <c r="F37" s="118"/>
      <c r="G37" s="118"/>
      <c r="H37" s="79"/>
      <c r="I37" s="79"/>
      <c r="J37" s="80"/>
      <c r="K37" s="98"/>
      <c r="L37" s="119"/>
      <c r="M37" s="120">
        <f t="shared" si="0"/>
        <v>999</v>
      </c>
      <c r="N37" s="119"/>
      <c r="O37" s="79"/>
      <c r="P37" s="273">
        <v>13</v>
      </c>
      <c r="Q37" s="122">
        <f t="shared" si="1"/>
        <v>999</v>
      </c>
      <c r="R37" s="80"/>
    </row>
    <row r="38" spans="1:18" s="11" customFormat="1" ht="18.75" customHeight="1">
      <c r="A38" s="97">
        <v>32</v>
      </c>
      <c r="B38" s="278" t="s">
        <v>193</v>
      </c>
      <c r="C38" s="278" t="s">
        <v>194</v>
      </c>
      <c r="D38" s="79"/>
      <c r="E38" s="272" t="s">
        <v>221</v>
      </c>
      <c r="F38" s="118"/>
      <c r="G38" s="118"/>
      <c r="H38" s="79"/>
      <c r="I38" s="79"/>
      <c r="J38" s="80"/>
      <c r="K38" s="98"/>
      <c r="L38" s="119"/>
      <c r="M38" s="120">
        <f t="shared" si="0"/>
        <v>999</v>
      </c>
      <c r="N38" s="119"/>
      <c r="O38" s="79"/>
      <c r="P38" s="273">
        <v>5</v>
      </c>
      <c r="Q38" s="122">
        <f t="shared" si="1"/>
        <v>999</v>
      </c>
      <c r="R38" s="80"/>
    </row>
    <row r="39" spans="1:18" s="11" customFormat="1" ht="18.75" customHeight="1">
      <c r="A39" s="97">
        <v>33</v>
      </c>
      <c r="B39" s="279" t="s">
        <v>195</v>
      </c>
      <c r="C39" s="279" t="s">
        <v>196</v>
      </c>
      <c r="D39" s="79"/>
      <c r="E39" s="272" t="s">
        <v>221</v>
      </c>
      <c r="F39" s="118"/>
      <c r="G39" s="118"/>
      <c r="H39" s="79"/>
      <c r="I39" s="79"/>
      <c r="J39" s="80"/>
      <c r="K39" s="98"/>
      <c r="L39" s="119"/>
      <c r="M39" s="120">
        <f aca="true" t="shared" si="2" ref="M39:M70">IF(R39="",999,R39)</f>
        <v>999</v>
      </c>
      <c r="N39" s="119"/>
      <c r="O39" s="79"/>
      <c r="P39" s="273">
        <v>6</v>
      </c>
      <c r="Q39" s="122">
        <f aca="true" t="shared" si="3" ref="Q39:Q70">IF(O39="DA",1,IF(O39="WC",2,IF(O39="SE",3,IF(O39="Q",4,IF(O39="LL",5,999)))))</f>
        <v>999</v>
      </c>
      <c r="R39" s="80"/>
    </row>
    <row r="40" spans="1:18" s="11" customFormat="1" ht="18.75" customHeight="1">
      <c r="A40" s="97">
        <v>34</v>
      </c>
      <c r="B40" s="276" t="s">
        <v>197</v>
      </c>
      <c r="C40" s="277" t="s">
        <v>164</v>
      </c>
      <c r="D40" s="79"/>
      <c r="E40" s="272" t="s">
        <v>221</v>
      </c>
      <c r="F40" s="118"/>
      <c r="G40" s="118"/>
      <c r="H40" s="79"/>
      <c r="I40" s="79"/>
      <c r="J40" s="80"/>
      <c r="K40" s="98"/>
      <c r="L40" s="119"/>
      <c r="M40" s="120">
        <f t="shared" si="2"/>
        <v>999</v>
      </c>
      <c r="N40" s="119"/>
      <c r="O40" s="79"/>
      <c r="P40" s="273"/>
      <c r="Q40" s="122">
        <f t="shared" si="3"/>
        <v>999</v>
      </c>
      <c r="R40" s="80"/>
    </row>
    <row r="41" spans="1:18" s="11" customFormat="1" ht="18.75" customHeight="1">
      <c r="A41" s="97">
        <v>35</v>
      </c>
      <c r="B41" s="279" t="s">
        <v>198</v>
      </c>
      <c r="C41" s="279" t="s">
        <v>199</v>
      </c>
      <c r="D41" s="79"/>
      <c r="E41" s="272" t="s">
        <v>221</v>
      </c>
      <c r="F41" s="118"/>
      <c r="G41" s="118"/>
      <c r="H41" s="79"/>
      <c r="I41" s="79"/>
      <c r="J41" s="80"/>
      <c r="K41" s="98"/>
      <c r="L41" s="119"/>
      <c r="M41" s="120">
        <f t="shared" si="2"/>
        <v>999</v>
      </c>
      <c r="N41" s="119"/>
      <c r="O41" s="79"/>
      <c r="P41" s="273">
        <v>8</v>
      </c>
      <c r="Q41" s="122">
        <f t="shared" si="3"/>
        <v>999</v>
      </c>
      <c r="R41" s="80"/>
    </row>
    <row r="42" spans="1:18" s="11" customFormat="1" ht="18.75" customHeight="1">
      <c r="A42" s="97">
        <v>36</v>
      </c>
      <c r="B42" s="278" t="s">
        <v>200</v>
      </c>
      <c r="C42" s="278" t="s">
        <v>183</v>
      </c>
      <c r="D42" s="79"/>
      <c r="E42" s="272" t="s">
        <v>221</v>
      </c>
      <c r="F42" s="118"/>
      <c r="G42" s="118"/>
      <c r="H42" s="79"/>
      <c r="I42" s="79"/>
      <c r="J42" s="80"/>
      <c r="K42" s="98"/>
      <c r="L42" s="119"/>
      <c r="M42" s="120">
        <f t="shared" si="2"/>
        <v>999</v>
      </c>
      <c r="N42" s="119"/>
      <c r="O42" s="79"/>
      <c r="P42" s="273"/>
      <c r="Q42" s="122">
        <f t="shared" si="3"/>
        <v>999</v>
      </c>
      <c r="R42" s="80"/>
    </row>
    <row r="43" spans="1:18" s="11" customFormat="1" ht="18.75" customHeight="1">
      <c r="A43" s="97">
        <v>37</v>
      </c>
      <c r="B43" s="278" t="s">
        <v>201</v>
      </c>
      <c r="C43" s="278" t="s">
        <v>202</v>
      </c>
      <c r="D43" s="79"/>
      <c r="E43" s="272" t="s">
        <v>221</v>
      </c>
      <c r="F43" s="118"/>
      <c r="G43" s="118"/>
      <c r="H43" s="79"/>
      <c r="I43" s="79"/>
      <c r="J43" s="80"/>
      <c r="K43" s="98"/>
      <c r="L43" s="119"/>
      <c r="M43" s="120">
        <f t="shared" si="2"/>
        <v>999</v>
      </c>
      <c r="N43" s="119"/>
      <c r="O43" s="79"/>
      <c r="P43" s="273"/>
      <c r="Q43" s="122">
        <f t="shared" si="3"/>
        <v>999</v>
      </c>
      <c r="R43" s="80"/>
    </row>
    <row r="44" spans="1:18" s="11" customFormat="1" ht="18.75" customHeight="1">
      <c r="A44" s="97">
        <v>38</v>
      </c>
      <c r="B44" s="278" t="s">
        <v>203</v>
      </c>
      <c r="C44" s="278" t="s">
        <v>204</v>
      </c>
      <c r="D44" s="79"/>
      <c r="E44" s="272" t="s">
        <v>221</v>
      </c>
      <c r="F44" s="118"/>
      <c r="G44" s="118"/>
      <c r="H44" s="79"/>
      <c r="I44" s="79"/>
      <c r="J44" s="80"/>
      <c r="K44" s="98"/>
      <c r="L44" s="119"/>
      <c r="M44" s="120">
        <f t="shared" si="2"/>
        <v>999</v>
      </c>
      <c r="N44" s="119"/>
      <c r="O44" s="79"/>
      <c r="P44" s="273"/>
      <c r="Q44" s="122">
        <f t="shared" si="3"/>
        <v>999</v>
      </c>
      <c r="R44" s="80"/>
    </row>
    <row r="45" spans="1:18" s="11" customFormat="1" ht="18.75" customHeight="1">
      <c r="A45" s="97">
        <v>39</v>
      </c>
      <c r="B45" s="279" t="s">
        <v>205</v>
      </c>
      <c r="C45" s="279" t="s">
        <v>206</v>
      </c>
      <c r="D45" s="79"/>
      <c r="E45" s="272" t="s">
        <v>221</v>
      </c>
      <c r="F45" s="118"/>
      <c r="G45" s="118"/>
      <c r="H45" s="79"/>
      <c r="I45" s="79"/>
      <c r="J45" s="80"/>
      <c r="K45" s="98"/>
      <c r="L45" s="119"/>
      <c r="M45" s="120">
        <f t="shared" si="2"/>
        <v>999</v>
      </c>
      <c r="N45" s="119"/>
      <c r="O45" s="79"/>
      <c r="P45" s="273">
        <v>15</v>
      </c>
      <c r="Q45" s="122">
        <f t="shared" si="3"/>
        <v>999</v>
      </c>
      <c r="R45" s="80"/>
    </row>
    <row r="46" spans="1:18" s="11" customFormat="1" ht="18.75" customHeight="1">
      <c r="A46" s="97">
        <v>40</v>
      </c>
      <c r="B46" s="279" t="s">
        <v>207</v>
      </c>
      <c r="C46" s="279" t="s">
        <v>208</v>
      </c>
      <c r="D46" s="79"/>
      <c r="E46" s="272" t="s">
        <v>221</v>
      </c>
      <c r="F46" s="118"/>
      <c r="G46" s="118"/>
      <c r="H46" s="79"/>
      <c r="I46" s="79"/>
      <c r="J46" s="80"/>
      <c r="K46" s="98"/>
      <c r="L46" s="119"/>
      <c r="M46" s="120">
        <f t="shared" si="2"/>
        <v>999</v>
      </c>
      <c r="N46" s="119"/>
      <c r="O46" s="79"/>
      <c r="P46" s="273"/>
      <c r="Q46" s="122">
        <f t="shared" si="3"/>
        <v>999</v>
      </c>
      <c r="R46" s="80"/>
    </row>
    <row r="47" spans="1:18" s="11" customFormat="1" ht="18.75" customHeight="1">
      <c r="A47" s="97">
        <v>41</v>
      </c>
      <c r="B47" s="279" t="s">
        <v>209</v>
      </c>
      <c r="C47" s="279" t="s">
        <v>160</v>
      </c>
      <c r="D47" s="79"/>
      <c r="E47" s="272" t="s">
        <v>221</v>
      </c>
      <c r="F47" s="118"/>
      <c r="G47" s="118"/>
      <c r="H47" s="79"/>
      <c r="I47" s="79"/>
      <c r="J47" s="80"/>
      <c r="K47" s="98"/>
      <c r="L47" s="119"/>
      <c r="M47" s="120">
        <f t="shared" si="2"/>
        <v>999</v>
      </c>
      <c r="N47" s="119"/>
      <c r="O47" s="79"/>
      <c r="P47" s="273"/>
      <c r="Q47" s="122">
        <f t="shared" si="3"/>
        <v>999</v>
      </c>
      <c r="R47" s="80"/>
    </row>
    <row r="48" spans="1:18" s="11" customFormat="1" ht="18.75" customHeight="1">
      <c r="A48" s="97">
        <v>42</v>
      </c>
      <c r="B48" s="278" t="s">
        <v>210</v>
      </c>
      <c r="C48" s="278" t="s">
        <v>188</v>
      </c>
      <c r="D48" s="79"/>
      <c r="E48" s="272" t="s">
        <v>221</v>
      </c>
      <c r="F48" s="118"/>
      <c r="G48" s="118"/>
      <c r="H48" s="79"/>
      <c r="I48" s="79"/>
      <c r="J48" s="80"/>
      <c r="K48" s="98"/>
      <c r="L48" s="119"/>
      <c r="M48" s="120">
        <f t="shared" si="2"/>
        <v>999</v>
      </c>
      <c r="N48" s="119"/>
      <c r="O48" s="79"/>
      <c r="P48" s="273"/>
      <c r="Q48" s="122">
        <f t="shared" si="3"/>
        <v>999</v>
      </c>
      <c r="R48" s="80"/>
    </row>
    <row r="49" spans="1:18" s="11" customFormat="1" ht="18.75" customHeight="1">
      <c r="A49" s="97">
        <v>43</v>
      </c>
      <c r="B49" s="279" t="s">
        <v>210</v>
      </c>
      <c r="C49" s="279" t="s">
        <v>153</v>
      </c>
      <c r="D49" s="79"/>
      <c r="E49" s="272" t="s">
        <v>221</v>
      </c>
      <c r="F49" s="118"/>
      <c r="G49" s="118"/>
      <c r="H49" s="79"/>
      <c r="I49" s="79"/>
      <c r="J49" s="80"/>
      <c r="K49" s="98"/>
      <c r="L49" s="119"/>
      <c r="M49" s="120">
        <f t="shared" si="2"/>
        <v>999</v>
      </c>
      <c r="N49" s="119"/>
      <c r="O49" s="79"/>
      <c r="P49" s="273"/>
      <c r="Q49" s="122">
        <f t="shared" si="3"/>
        <v>999</v>
      </c>
      <c r="R49" s="80"/>
    </row>
    <row r="50" spans="1:18" s="11" customFormat="1" ht="18.75" customHeight="1">
      <c r="A50" s="97">
        <v>44</v>
      </c>
      <c r="B50" s="276" t="s">
        <v>211</v>
      </c>
      <c r="C50" s="277" t="s">
        <v>147</v>
      </c>
      <c r="D50" s="79"/>
      <c r="E50" s="272" t="s">
        <v>221</v>
      </c>
      <c r="F50" s="118"/>
      <c r="G50" s="118"/>
      <c r="H50" s="79"/>
      <c r="I50" s="79"/>
      <c r="J50" s="80"/>
      <c r="K50" s="98"/>
      <c r="L50" s="119"/>
      <c r="M50" s="120">
        <f t="shared" si="2"/>
        <v>999</v>
      </c>
      <c r="N50" s="119"/>
      <c r="O50" s="79"/>
      <c r="P50" s="273"/>
      <c r="Q50" s="122">
        <f t="shared" si="3"/>
        <v>999</v>
      </c>
      <c r="R50" s="80"/>
    </row>
    <row r="51" spans="1:18" s="11" customFormat="1" ht="18.75" customHeight="1">
      <c r="A51" s="97">
        <v>45</v>
      </c>
      <c r="B51" s="278" t="s">
        <v>212</v>
      </c>
      <c r="C51" s="278" t="s">
        <v>153</v>
      </c>
      <c r="D51" s="79"/>
      <c r="E51" s="272" t="s">
        <v>221</v>
      </c>
      <c r="F51" s="118"/>
      <c r="G51" s="118"/>
      <c r="H51" s="79"/>
      <c r="I51" s="79"/>
      <c r="J51" s="80"/>
      <c r="K51" s="98"/>
      <c r="L51" s="119"/>
      <c r="M51" s="120">
        <f t="shared" si="2"/>
        <v>999</v>
      </c>
      <c r="N51" s="119"/>
      <c r="O51" s="79"/>
      <c r="P51" s="273">
        <v>3</v>
      </c>
      <c r="Q51" s="122">
        <f t="shared" si="3"/>
        <v>999</v>
      </c>
      <c r="R51" s="80"/>
    </row>
    <row r="52" spans="1:18" s="11" customFormat="1" ht="18.75" customHeight="1">
      <c r="A52" s="97">
        <v>46</v>
      </c>
      <c r="B52" s="279" t="s">
        <v>213</v>
      </c>
      <c r="C52" s="279" t="s">
        <v>153</v>
      </c>
      <c r="D52" s="79"/>
      <c r="E52" s="272" t="s">
        <v>221</v>
      </c>
      <c r="F52" s="118"/>
      <c r="G52" s="118"/>
      <c r="H52" s="79"/>
      <c r="I52" s="79"/>
      <c r="J52" s="80"/>
      <c r="K52" s="98"/>
      <c r="L52" s="119"/>
      <c r="M52" s="120">
        <f t="shared" si="2"/>
        <v>999</v>
      </c>
      <c r="N52" s="119"/>
      <c r="O52" s="79"/>
      <c r="P52" s="273"/>
      <c r="Q52" s="122">
        <f t="shared" si="3"/>
        <v>999</v>
      </c>
      <c r="R52" s="80"/>
    </row>
    <row r="53" spans="1:18" s="11" customFormat="1" ht="18.75" customHeight="1">
      <c r="A53" s="97">
        <v>47</v>
      </c>
      <c r="B53" s="278" t="s">
        <v>214</v>
      </c>
      <c r="C53" s="278" t="s">
        <v>160</v>
      </c>
      <c r="D53" s="79"/>
      <c r="E53" s="272" t="s">
        <v>221</v>
      </c>
      <c r="F53" s="118"/>
      <c r="G53" s="118"/>
      <c r="H53" s="79"/>
      <c r="I53" s="79"/>
      <c r="J53" s="80"/>
      <c r="K53" s="98"/>
      <c r="L53" s="119"/>
      <c r="M53" s="120">
        <f t="shared" si="2"/>
        <v>999</v>
      </c>
      <c r="N53" s="119"/>
      <c r="O53" s="79"/>
      <c r="P53" s="273"/>
      <c r="Q53" s="122">
        <f t="shared" si="3"/>
        <v>999</v>
      </c>
      <c r="R53" s="80"/>
    </row>
    <row r="54" spans="1:18" s="11" customFormat="1" ht="18.75" customHeight="1">
      <c r="A54" s="97">
        <v>48</v>
      </c>
      <c r="B54" s="278" t="s">
        <v>215</v>
      </c>
      <c r="C54" s="278" t="s">
        <v>216</v>
      </c>
      <c r="D54" s="79"/>
      <c r="E54" s="272" t="s">
        <v>221</v>
      </c>
      <c r="F54" s="118"/>
      <c r="G54" s="118"/>
      <c r="H54" s="79"/>
      <c r="I54" s="79"/>
      <c r="J54" s="80"/>
      <c r="K54" s="98"/>
      <c r="L54" s="119"/>
      <c r="M54" s="120">
        <f t="shared" si="2"/>
        <v>999</v>
      </c>
      <c r="N54" s="119"/>
      <c r="O54" s="79"/>
      <c r="P54" s="273"/>
      <c r="Q54" s="122">
        <f t="shared" si="3"/>
        <v>999</v>
      </c>
      <c r="R54" s="80"/>
    </row>
    <row r="55" spans="1:18" s="11" customFormat="1" ht="18.75" customHeight="1">
      <c r="A55" s="97">
        <v>49</v>
      </c>
      <c r="B55" s="279" t="s">
        <v>217</v>
      </c>
      <c r="C55" s="279" t="s">
        <v>153</v>
      </c>
      <c r="D55" s="79"/>
      <c r="E55" s="272" t="s">
        <v>221</v>
      </c>
      <c r="F55" s="118"/>
      <c r="G55" s="118"/>
      <c r="H55" s="79"/>
      <c r="I55" s="79"/>
      <c r="J55" s="80"/>
      <c r="K55" s="98"/>
      <c r="L55" s="119"/>
      <c r="M55" s="120">
        <f t="shared" si="2"/>
        <v>999</v>
      </c>
      <c r="N55" s="119"/>
      <c r="O55" s="79"/>
      <c r="P55" s="273"/>
      <c r="Q55" s="122">
        <f t="shared" si="3"/>
        <v>999</v>
      </c>
      <c r="R55" s="80"/>
    </row>
    <row r="56" spans="1:18" s="11" customFormat="1" ht="18.75" customHeight="1">
      <c r="A56" s="97">
        <v>50</v>
      </c>
      <c r="B56" s="280" t="s">
        <v>218</v>
      </c>
      <c r="C56" s="278" t="s">
        <v>219</v>
      </c>
      <c r="D56" s="79"/>
      <c r="E56" s="272" t="s">
        <v>221</v>
      </c>
      <c r="F56" s="118"/>
      <c r="G56" s="118"/>
      <c r="H56" s="79"/>
      <c r="I56" s="79"/>
      <c r="J56" s="80"/>
      <c r="K56" s="98"/>
      <c r="L56" s="119"/>
      <c r="M56" s="120">
        <f t="shared" si="2"/>
        <v>999</v>
      </c>
      <c r="N56" s="119"/>
      <c r="O56" s="79"/>
      <c r="P56" s="273"/>
      <c r="Q56" s="122">
        <f t="shared" si="3"/>
        <v>999</v>
      </c>
      <c r="R56" s="80"/>
    </row>
    <row r="57" spans="1:18" s="11" customFormat="1" ht="18.75" customHeight="1">
      <c r="A57" s="97">
        <v>51</v>
      </c>
      <c r="B57" s="278" t="s">
        <v>220</v>
      </c>
      <c r="C57" s="278" t="s">
        <v>160</v>
      </c>
      <c r="D57" s="79"/>
      <c r="E57" s="272" t="s">
        <v>221</v>
      </c>
      <c r="F57" s="118"/>
      <c r="G57" s="118"/>
      <c r="H57" s="79"/>
      <c r="I57" s="79"/>
      <c r="J57" s="80"/>
      <c r="K57" s="98"/>
      <c r="L57" s="119"/>
      <c r="M57" s="120">
        <f t="shared" si="2"/>
        <v>999</v>
      </c>
      <c r="N57" s="119"/>
      <c r="O57" s="79"/>
      <c r="P57" s="273">
        <v>10</v>
      </c>
      <c r="Q57" s="122">
        <f t="shared" si="3"/>
        <v>999</v>
      </c>
      <c r="R57" s="80"/>
    </row>
    <row r="58" spans="1:18" s="11" customFormat="1" ht="18.75" customHeight="1">
      <c r="A58" s="97">
        <v>52</v>
      </c>
      <c r="B58" s="78" t="s">
        <v>226</v>
      </c>
      <c r="C58" s="78" t="s">
        <v>147</v>
      </c>
      <c r="D58" s="79"/>
      <c r="E58" s="272" t="s">
        <v>221</v>
      </c>
      <c r="F58" s="118"/>
      <c r="G58" s="118"/>
      <c r="H58" s="79"/>
      <c r="I58" s="79"/>
      <c r="J58" s="80"/>
      <c r="K58" s="98"/>
      <c r="L58" s="119"/>
      <c r="M58" s="120">
        <f t="shared" si="2"/>
        <v>999</v>
      </c>
      <c r="N58" s="119"/>
      <c r="O58" s="79"/>
      <c r="P58" s="273">
        <v>11</v>
      </c>
      <c r="Q58" s="122">
        <f t="shared" si="3"/>
        <v>999</v>
      </c>
      <c r="R58" s="80"/>
    </row>
    <row r="59" spans="1:18" s="11" customFormat="1" ht="18.75" customHeight="1">
      <c r="A59" s="97">
        <v>53</v>
      </c>
      <c r="B59" s="78" t="s">
        <v>235</v>
      </c>
      <c r="C59" s="78" t="s">
        <v>164</v>
      </c>
      <c r="D59" s="79"/>
      <c r="E59" s="272" t="s">
        <v>221</v>
      </c>
      <c r="F59" s="118"/>
      <c r="G59" s="118"/>
      <c r="H59" s="79"/>
      <c r="I59" s="79"/>
      <c r="J59" s="80"/>
      <c r="K59" s="98"/>
      <c r="L59" s="119"/>
      <c r="M59" s="120">
        <f t="shared" si="2"/>
        <v>999</v>
      </c>
      <c r="N59" s="119"/>
      <c r="O59" s="79"/>
      <c r="P59" s="273"/>
      <c r="Q59" s="122">
        <f t="shared" si="3"/>
        <v>999</v>
      </c>
      <c r="R59" s="80"/>
    </row>
    <row r="60" spans="1:18" s="11" customFormat="1" ht="18.75" customHeight="1">
      <c r="A60" s="97">
        <v>54</v>
      </c>
      <c r="B60" s="78" t="s">
        <v>241</v>
      </c>
      <c r="C60" s="78" t="s">
        <v>160</v>
      </c>
      <c r="D60" s="79"/>
      <c r="E60" s="272" t="s">
        <v>221</v>
      </c>
      <c r="F60" s="118"/>
      <c r="G60" s="118"/>
      <c r="H60" s="79"/>
      <c r="I60" s="79"/>
      <c r="J60" s="80"/>
      <c r="K60" s="98"/>
      <c r="L60" s="119"/>
      <c r="M60" s="120">
        <f t="shared" si="2"/>
        <v>999</v>
      </c>
      <c r="N60" s="119"/>
      <c r="O60" s="79"/>
      <c r="P60" s="273"/>
      <c r="Q60" s="122">
        <f t="shared" si="3"/>
        <v>999</v>
      </c>
      <c r="R60" s="80"/>
    </row>
    <row r="61" spans="1:18" s="11" customFormat="1" ht="18.75" customHeight="1">
      <c r="A61" s="97">
        <v>55</v>
      </c>
      <c r="B61" s="78" t="s">
        <v>244</v>
      </c>
      <c r="C61" s="78" t="s">
        <v>245</v>
      </c>
      <c r="D61" s="79"/>
      <c r="E61" s="272" t="s">
        <v>221</v>
      </c>
      <c r="F61" s="118"/>
      <c r="G61" s="118"/>
      <c r="H61" s="79"/>
      <c r="I61" s="79"/>
      <c r="J61" s="80"/>
      <c r="K61" s="98"/>
      <c r="L61" s="119"/>
      <c r="M61" s="120">
        <f t="shared" si="2"/>
        <v>999</v>
      </c>
      <c r="N61" s="119"/>
      <c r="O61" s="79"/>
      <c r="P61" s="273"/>
      <c r="Q61" s="122">
        <f t="shared" si="3"/>
        <v>999</v>
      </c>
      <c r="R61" s="80"/>
    </row>
    <row r="62" spans="1:18" s="11" customFormat="1" ht="18.75" customHeight="1">
      <c r="A62" s="97">
        <v>56</v>
      </c>
      <c r="B62" s="78" t="s">
        <v>243</v>
      </c>
      <c r="C62" s="78" t="s">
        <v>246</v>
      </c>
      <c r="D62" s="79"/>
      <c r="E62" s="272" t="s">
        <v>221</v>
      </c>
      <c r="F62" s="118"/>
      <c r="G62" s="118"/>
      <c r="H62" s="79"/>
      <c r="I62" s="79"/>
      <c r="J62" s="80"/>
      <c r="K62" s="98"/>
      <c r="L62" s="119"/>
      <c r="M62" s="120">
        <f t="shared" si="2"/>
        <v>999</v>
      </c>
      <c r="N62" s="119"/>
      <c r="O62" s="79"/>
      <c r="P62" s="273"/>
      <c r="Q62" s="122">
        <f t="shared" si="3"/>
        <v>999</v>
      </c>
      <c r="R62" s="80"/>
    </row>
    <row r="63" spans="1:18" s="11" customFormat="1" ht="18.75" customHeight="1">
      <c r="A63" s="97">
        <v>57</v>
      </c>
      <c r="B63" s="78"/>
      <c r="C63" s="78"/>
      <c r="D63" s="79"/>
      <c r="E63" s="272"/>
      <c r="F63" s="118"/>
      <c r="G63" s="118"/>
      <c r="H63" s="79"/>
      <c r="I63" s="79"/>
      <c r="J63" s="80"/>
      <c r="K63" s="98"/>
      <c r="L63" s="119"/>
      <c r="M63" s="120">
        <f t="shared" si="2"/>
        <v>999</v>
      </c>
      <c r="N63" s="119"/>
      <c r="O63" s="79"/>
      <c r="P63" s="273"/>
      <c r="Q63" s="122">
        <f t="shared" si="3"/>
        <v>999</v>
      </c>
      <c r="R63" s="80"/>
    </row>
    <row r="64" spans="1:18" s="11" customFormat="1" ht="18.75" customHeight="1">
      <c r="A64" s="97">
        <v>58</v>
      </c>
      <c r="B64" s="78"/>
      <c r="C64" s="78"/>
      <c r="D64" s="79"/>
      <c r="E64" s="272"/>
      <c r="F64" s="118"/>
      <c r="G64" s="118"/>
      <c r="H64" s="79"/>
      <c r="I64" s="79"/>
      <c r="J64" s="80"/>
      <c r="K64" s="98"/>
      <c r="L64" s="119"/>
      <c r="M64" s="120">
        <f t="shared" si="2"/>
        <v>999</v>
      </c>
      <c r="N64" s="119"/>
      <c r="O64" s="79"/>
      <c r="P64" s="273"/>
      <c r="Q64" s="122">
        <f t="shared" si="3"/>
        <v>999</v>
      </c>
      <c r="R64" s="80"/>
    </row>
    <row r="65" spans="1:18" s="11" customFormat="1" ht="18.75" customHeight="1">
      <c r="A65" s="97">
        <v>59</v>
      </c>
      <c r="B65" s="78"/>
      <c r="C65" s="78"/>
      <c r="D65" s="79"/>
      <c r="E65" s="272"/>
      <c r="F65" s="118"/>
      <c r="G65" s="118"/>
      <c r="H65" s="79"/>
      <c r="I65" s="79"/>
      <c r="J65" s="80"/>
      <c r="K65" s="98"/>
      <c r="L65" s="119"/>
      <c r="M65" s="120">
        <f t="shared" si="2"/>
        <v>999</v>
      </c>
      <c r="N65" s="119"/>
      <c r="O65" s="79"/>
      <c r="P65" s="273"/>
      <c r="Q65" s="122">
        <f t="shared" si="3"/>
        <v>999</v>
      </c>
      <c r="R65" s="80"/>
    </row>
    <row r="66" spans="1:18" s="11" customFormat="1" ht="18.75" customHeight="1">
      <c r="A66" s="97">
        <v>60</v>
      </c>
      <c r="B66" s="78"/>
      <c r="C66" s="78"/>
      <c r="D66" s="79"/>
      <c r="E66" s="272"/>
      <c r="F66" s="118"/>
      <c r="G66" s="118"/>
      <c r="H66" s="79"/>
      <c r="I66" s="79"/>
      <c r="J66" s="80"/>
      <c r="K66" s="98"/>
      <c r="L66" s="119"/>
      <c r="M66" s="120">
        <f t="shared" si="2"/>
        <v>999</v>
      </c>
      <c r="N66" s="119"/>
      <c r="O66" s="79"/>
      <c r="P66" s="273"/>
      <c r="Q66" s="122">
        <f t="shared" si="3"/>
        <v>999</v>
      </c>
      <c r="R66" s="80"/>
    </row>
    <row r="67" spans="1:18" s="11" customFormat="1" ht="18.75" customHeight="1">
      <c r="A67" s="97">
        <v>61</v>
      </c>
      <c r="B67" s="78"/>
      <c r="C67" s="78"/>
      <c r="D67" s="79"/>
      <c r="E67" s="272"/>
      <c r="F67" s="118"/>
      <c r="G67" s="118"/>
      <c r="H67" s="79"/>
      <c r="I67" s="79"/>
      <c r="J67" s="80"/>
      <c r="K67" s="98"/>
      <c r="L67" s="119"/>
      <c r="M67" s="120">
        <f t="shared" si="2"/>
        <v>999</v>
      </c>
      <c r="N67" s="119"/>
      <c r="O67" s="79"/>
      <c r="P67" s="273"/>
      <c r="Q67" s="122">
        <f t="shared" si="3"/>
        <v>999</v>
      </c>
      <c r="R67" s="80"/>
    </row>
    <row r="68" spans="1:18" s="11" customFormat="1" ht="18.75" customHeight="1">
      <c r="A68" s="97">
        <v>62</v>
      </c>
      <c r="B68" s="78"/>
      <c r="C68" s="78"/>
      <c r="D68" s="79"/>
      <c r="E68" s="272"/>
      <c r="F68" s="118"/>
      <c r="G68" s="118"/>
      <c r="H68" s="79"/>
      <c r="I68" s="79"/>
      <c r="J68" s="80"/>
      <c r="K68" s="98"/>
      <c r="L68" s="119"/>
      <c r="M68" s="120">
        <f t="shared" si="2"/>
        <v>999</v>
      </c>
      <c r="N68" s="119"/>
      <c r="O68" s="79"/>
      <c r="P68" s="273"/>
      <c r="Q68" s="122">
        <f t="shared" si="3"/>
        <v>999</v>
      </c>
      <c r="R68" s="80"/>
    </row>
    <row r="69" spans="1:18" s="11" customFormat="1" ht="18.75" customHeight="1">
      <c r="A69" s="97">
        <v>63</v>
      </c>
      <c r="B69" s="78"/>
      <c r="C69" s="78"/>
      <c r="D69" s="79"/>
      <c r="E69" s="272"/>
      <c r="F69" s="118"/>
      <c r="G69" s="118"/>
      <c r="H69" s="79"/>
      <c r="I69" s="79"/>
      <c r="J69" s="80"/>
      <c r="K69" s="98"/>
      <c r="L69" s="119"/>
      <c r="M69" s="120">
        <f t="shared" si="2"/>
        <v>999</v>
      </c>
      <c r="N69" s="119"/>
      <c r="O69" s="79"/>
      <c r="P69" s="273"/>
      <c r="Q69" s="122">
        <f t="shared" si="3"/>
        <v>999</v>
      </c>
      <c r="R69" s="80"/>
    </row>
    <row r="70" spans="1:18" s="11" customFormat="1" ht="18.75" customHeight="1">
      <c r="A70" s="97">
        <v>64</v>
      </c>
      <c r="B70" s="78"/>
      <c r="C70" s="78"/>
      <c r="D70" s="79"/>
      <c r="E70" s="272"/>
      <c r="F70" s="118"/>
      <c r="G70" s="118"/>
      <c r="H70" s="79"/>
      <c r="I70" s="79"/>
      <c r="J70" s="80"/>
      <c r="K70" s="98"/>
      <c r="L70" s="119"/>
      <c r="M70" s="120">
        <f t="shared" si="2"/>
        <v>999</v>
      </c>
      <c r="N70" s="119"/>
      <c r="O70" s="79"/>
      <c r="P70" s="273"/>
      <c r="Q70" s="122">
        <f t="shared" si="3"/>
        <v>999</v>
      </c>
      <c r="R70" s="80"/>
    </row>
    <row r="71" spans="1:18" s="11" customFormat="1" ht="18.75" customHeight="1">
      <c r="A71" s="97">
        <v>65</v>
      </c>
      <c r="B71" s="78"/>
      <c r="C71" s="78"/>
      <c r="D71" s="79"/>
      <c r="E71" s="272"/>
      <c r="F71" s="118"/>
      <c r="G71" s="118"/>
      <c r="H71" s="79"/>
      <c r="I71" s="79"/>
      <c r="J71" s="80"/>
      <c r="K71" s="98"/>
      <c r="L71" s="119"/>
      <c r="M71" s="120">
        <f aca="true" t="shared" si="4" ref="M71:M102">IF(R71="",999,R71)</f>
        <v>999</v>
      </c>
      <c r="N71" s="119"/>
      <c r="O71" s="79"/>
      <c r="P71" s="273"/>
      <c r="Q71" s="122">
        <f aca="true" t="shared" si="5" ref="Q71:Q102">IF(O71="DA",1,IF(O71="WC",2,IF(O71="SE",3,IF(O71="Q",4,IF(O71="LL",5,999)))))</f>
        <v>999</v>
      </c>
      <c r="R71" s="80"/>
    </row>
    <row r="72" spans="1:18" s="11" customFormat="1" ht="18.75" customHeight="1">
      <c r="A72" s="97">
        <v>66</v>
      </c>
      <c r="B72" s="78"/>
      <c r="C72" s="78"/>
      <c r="D72" s="79"/>
      <c r="E72" s="272"/>
      <c r="F72" s="118"/>
      <c r="G72" s="118"/>
      <c r="H72" s="79"/>
      <c r="I72" s="79"/>
      <c r="J72" s="80"/>
      <c r="K72" s="98"/>
      <c r="L72" s="119"/>
      <c r="M72" s="120">
        <f t="shared" si="4"/>
        <v>999</v>
      </c>
      <c r="N72" s="119"/>
      <c r="O72" s="79"/>
      <c r="P72" s="273"/>
      <c r="Q72" s="122">
        <f t="shared" si="5"/>
        <v>999</v>
      </c>
      <c r="R72" s="80"/>
    </row>
    <row r="73" spans="1:18" s="11" customFormat="1" ht="18.75" customHeight="1">
      <c r="A73" s="97">
        <v>67</v>
      </c>
      <c r="B73" s="78"/>
      <c r="C73" s="78"/>
      <c r="D73" s="79"/>
      <c r="E73" s="272"/>
      <c r="F73" s="118"/>
      <c r="G73" s="118"/>
      <c r="H73" s="79"/>
      <c r="I73" s="79"/>
      <c r="J73" s="80"/>
      <c r="K73" s="98"/>
      <c r="L73" s="119"/>
      <c r="M73" s="120">
        <f t="shared" si="4"/>
        <v>999</v>
      </c>
      <c r="N73" s="119"/>
      <c r="O73" s="79"/>
      <c r="P73" s="273"/>
      <c r="Q73" s="122">
        <f t="shared" si="5"/>
        <v>999</v>
      </c>
      <c r="R73" s="80"/>
    </row>
    <row r="74" spans="1:18" s="11" customFormat="1" ht="18.75" customHeight="1">
      <c r="A74" s="97">
        <v>68</v>
      </c>
      <c r="B74" s="78"/>
      <c r="C74" s="78"/>
      <c r="D74" s="79"/>
      <c r="E74" s="272"/>
      <c r="F74" s="118"/>
      <c r="G74" s="118"/>
      <c r="H74" s="79"/>
      <c r="I74" s="79"/>
      <c r="J74" s="80"/>
      <c r="K74" s="98"/>
      <c r="L74" s="119"/>
      <c r="M74" s="120">
        <f t="shared" si="4"/>
        <v>999</v>
      </c>
      <c r="N74" s="119"/>
      <c r="O74" s="79"/>
      <c r="P74" s="273"/>
      <c r="Q74" s="122">
        <f t="shared" si="5"/>
        <v>999</v>
      </c>
      <c r="R74" s="80"/>
    </row>
    <row r="75" spans="1:18" s="11" customFormat="1" ht="18.75" customHeight="1">
      <c r="A75" s="97">
        <v>69</v>
      </c>
      <c r="B75" s="78"/>
      <c r="C75" s="78"/>
      <c r="D75" s="79"/>
      <c r="E75" s="272"/>
      <c r="F75" s="118"/>
      <c r="G75" s="118"/>
      <c r="H75" s="79"/>
      <c r="I75" s="79"/>
      <c r="J75" s="80"/>
      <c r="K75" s="98"/>
      <c r="L75" s="119"/>
      <c r="M75" s="120">
        <f t="shared" si="4"/>
        <v>999</v>
      </c>
      <c r="N75" s="119"/>
      <c r="O75" s="79"/>
      <c r="P75" s="273"/>
      <c r="Q75" s="122">
        <f t="shared" si="5"/>
        <v>999</v>
      </c>
      <c r="R75" s="80"/>
    </row>
    <row r="76" spans="1:18" s="11" customFormat="1" ht="18.75" customHeight="1">
      <c r="A76" s="97">
        <v>70</v>
      </c>
      <c r="B76" s="78"/>
      <c r="C76" s="78"/>
      <c r="D76" s="79"/>
      <c r="E76" s="272"/>
      <c r="F76" s="118"/>
      <c r="G76" s="118"/>
      <c r="H76" s="79"/>
      <c r="I76" s="79"/>
      <c r="J76" s="80"/>
      <c r="K76" s="98"/>
      <c r="L76" s="119"/>
      <c r="M76" s="120">
        <f t="shared" si="4"/>
        <v>999</v>
      </c>
      <c r="N76" s="119"/>
      <c r="O76" s="79"/>
      <c r="P76" s="273"/>
      <c r="Q76" s="122">
        <f t="shared" si="5"/>
        <v>999</v>
      </c>
      <c r="R76" s="80"/>
    </row>
    <row r="77" spans="1:18" s="11" customFormat="1" ht="18.75" customHeight="1">
      <c r="A77" s="97">
        <v>71</v>
      </c>
      <c r="B77" s="78"/>
      <c r="C77" s="78"/>
      <c r="D77" s="79"/>
      <c r="E77" s="272"/>
      <c r="F77" s="118"/>
      <c r="G77" s="118"/>
      <c r="H77" s="79"/>
      <c r="I77" s="79"/>
      <c r="J77" s="80"/>
      <c r="K77" s="98"/>
      <c r="L77" s="119"/>
      <c r="M77" s="120">
        <f t="shared" si="4"/>
        <v>999</v>
      </c>
      <c r="N77" s="119"/>
      <c r="O77" s="79"/>
      <c r="P77" s="273"/>
      <c r="Q77" s="122">
        <f t="shared" si="5"/>
        <v>999</v>
      </c>
      <c r="R77" s="80"/>
    </row>
    <row r="78" spans="1:18" s="11" customFormat="1" ht="18.75" customHeight="1">
      <c r="A78" s="97">
        <v>72</v>
      </c>
      <c r="B78" s="78"/>
      <c r="C78" s="78"/>
      <c r="D78" s="79"/>
      <c r="E78" s="272"/>
      <c r="F78" s="118"/>
      <c r="G78" s="118"/>
      <c r="H78" s="79"/>
      <c r="I78" s="79"/>
      <c r="J78" s="80"/>
      <c r="K78" s="98"/>
      <c r="L78" s="119"/>
      <c r="M78" s="120">
        <f t="shared" si="4"/>
        <v>999</v>
      </c>
      <c r="N78" s="119"/>
      <c r="O78" s="79"/>
      <c r="P78" s="273"/>
      <c r="Q78" s="122">
        <f t="shared" si="5"/>
        <v>999</v>
      </c>
      <c r="R78" s="80"/>
    </row>
    <row r="79" spans="1:18" s="11" customFormat="1" ht="18.75" customHeight="1">
      <c r="A79" s="97">
        <v>73</v>
      </c>
      <c r="B79" s="78"/>
      <c r="C79" s="78"/>
      <c r="D79" s="79"/>
      <c r="E79" s="272"/>
      <c r="F79" s="118"/>
      <c r="G79" s="118"/>
      <c r="H79" s="79"/>
      <c r="I79" s="79"/>
      <c r="J79" s="80"/>
      <c r="K79" s="98"/>
      <c r="L79" s="119"/>
      <c r="M79" s="120">
        <f t="shared" si="4"/>
        <v>999</v>
      </c>
      <c r="N79" s="119"/>
      <c r="O79" s="79"/>
      <c r="P79" s="273"/>
      <c r="Q79" s="122">
        <f t="shared" si="5"/>
        <v>999</v>
      </c>
      <c r="R79" s="80"/>
    </row>
    <row r="80" spans="1:18" s="11" customFormat="1" ht="18.75" customHeight="1">
      <c r="A80" s="97">
        <v>74</v>
      </c>
      <c r="B80" s="78"/>
      <c r="C80" s="78"/>
      <c r="D80" s="79"/>
      <c r="E80" s="272"/>
      <c r="F80" s="118"/>
      <c r="G80" s="118"/>
      <c r="H80" s="79"/>
      <c r="I80" s="79"/>
      <c r="J80" s="80"/>
      <c r="K80" s="98"/>
      <c r="L80" s="119"/>
      <c r="M80" s="120">
        <f t="shared" si="4"/>
        <v>999</v>
      </c>
      <c r="N80" s="119"/>
      <c r="O80" s="79"/>
      <c r="P80" s="273"/>
      <c r="Q80" s="122">
        <f t="shared" si="5"/>
        <v>999</v>
      </c>
      <c r="R80" s="80"/>
    </row>
    <row r="81" spans="1:18" s="11" customFormat="1" ht="18.75" customHeight="1">
      <c r="A81" s="97">
        <v>75</v>
      </c>
      <c r="B81" s="78"/>
      <c r="C81" s="78"/>
      <c r="D81" s="79"/>
      <c r="E81" s="272"/>
      <c r="F81" s="118"/>
      <c r="G81" s="118"/>
      <c r="H81" s="79"/>
      <c r="I81" s="79"/>
      <c r="J81" s="80"/>
      <c r="K81" s="98"/>
      <c r="L81" s="119"/>
      <c r="M81" s="120">
        <f t="shared" si="4"/>
        <v>999</v>
      </c>
      <c r="N81" s="119"/>
      <c r="O81" s="79"/>
      <c r="P81" s="273"/>
      <c r="Q81" s="122">
        <f t="shared" si="5"/>
        <v>999</v>
      </c>
      <c r="R81" s="80"/>
    </row>
    <row r="82" spans="1:18" s="11" customFormat="1" ht="18.75" customHeight="1">
      <c r="A82" s="97">
        <v>76</v>
      </c>
      <c r="B82" s="78"/>
      <c r="C82" s="78"/>
      <c r="D82" s="79"/>
      <c r="E82" s="272"/>
      <c r="F82" s="118"/>
      <c r="G82" s="118"/>
      <c r="H82" s="79"/>
      <c r="I82" s="79"/>
      <c r="J82" s="80"/>
      <c r="K82" s="98"/>
      <c r="L82" s="119"/>
      <c r="M82" s="120">
        <f t="shared" si="4"/>
        <v>999</v>
      </c>
      <c r="N82" s="119"/>
      <c r="O82" s="79"/>
      <c r="P82" s="273"/>
      <c r="Q82" s="122">
        <f t="shared" si="5"/>
        <v>999</v>
      </c>
      <c r="R82" s="80"/>
    </row>
    <row r="83" spans="1:18" s="11" customFormat="1" ht="18.75" customHeight="1">
      <c r="A83" s="97">
        <v>77</v>
      </c>
      <c r="B83" s="78"/>
      <c r="C83" s="78"/>
      <c r="D83" s="79"/>
      <c r="E83" s="272"/>
      <c r="F83" s="118"/>
      <c r="G83" s="118"/>
      <c r="H83" s="79"/>
      <c r="I83" s="79"/>
      <c r="J83" s="80"/>
      <c r="K83" s="98"/>
      <c r="L83" s="119"/>
      <c r="M83" s="120">
        <f t="shared" si="4"/>
        <v>999</v>
      </c>
      <c r="N83" s="119"/>
      <c r="O83" s="79"/>
      <c r="P83" s="273"/>
      <c r="Q83" s="122">
        <f t="shared" si="5"/>
        <v>999</v>
      </c>
      <c r="R83" s="80"/>
    </row>
    <row r="84" spans="1:18" s="11" customFormat="1" ht="18.75" customHeight="1">
      <c r="A84" s="97">
        <v>78</v>
      </c>
      <c r="B84" s="78"/>
      <c r="C84" s="78"/>
      <c r="D84" s="79"/>
      <c r="E84" s="272"/>
      <c r="F84" s="118"/>
      <c r="G84" s="118"/>
      <c r="H84" s="79"/>
      <c r="I84" s="79"/>
      <c r="J84" s="80"/>
      <c r="K84" s="98"/>
      <c r="L84" s="119"/>
      <c r="M84" s="120">
        <f t="shared" si="4"/>
        <v>999</v>
      </c>
      <c r="N84" s="119"/>
      <c r="O84" s="79"/>
      <c r="P84" s="273"/>
      <c r="Q84" s="122">
        <f t="shared" si="5"/>
        <v>999</v>
      </c>
      <c r="R84" s="80"/>
    </row>
    <row r="85" spans="1:18" s="11" customFormat="1" ht="18.75" customHeight="1">
      <c r="A85" s="97">
        <v>79</v>
      </c>
      <c r="B85" s="78"/>
      <c r="C85" s="78"/>
      <c r="D85" s="79"/>
      <c r="E85" s="272"/>
      <c r="F85" s="118"/>
      <c r="G85" s="118"/>
      <c r="H85" s="79"/>
      <c r="I85" s="79"/>
      <c r="J85" s="80"/>
      <c r="K85" s="98"/>
      <c r="L85" s="119"/>
      <c r="M85" s="120">
        <f t="shared" si="4"/>
        <v>999</v>
      </c>
      <c r="N85" s="119"/>
      <c r="O85" s="79"/>
      <c r="P85" s="273"/>
      <c r="Q85" s="122">
        <f t="shared" si="5"/>
        <v>999</v>
      </c>
      <c r="R85" s="80"/>
    </row>
    <row r="86" spans="1:18" s="11" customFormat="1" ht="18.75" customHeight="1">
      <c r="A86" s="97">
        <v>80</v>
      </c>
      <c r="B86" s="78"/>
      <c r="C86" s="78"/>
      <c r="D86" s="79"/>
      <c r="E86" s="272"/>
      <c r="F86" s="118"/>
      <c r="G86" s="118"/>
      <c r="H86" s="79"/>
      <c r="I86" s="79"/>
      <c r="J86" s="80"/>
      <c r="K86" s="98"/>
      <c r="L86" s="119"/>
      <c r="M86" s="120">
        <f t="shared" si="4"/>
        <v>999</v>
      </c>
      <c r="N86" s="119"/>
      <c r="O86" s="79"/>
      <c r="P86" s="273"/>
      <c r="Q86" s="122">
        <f t="shared" si="5"/>
        <v>999</v>
      </c>
      <c r="R86" s="80"/>
    </row>
    <row r="87" spans="1:18" s="11" customFormat="1" ht="18.75" customHeight="1">
      <c r="A87" s="97">
        <v>81</v>
      </c>
      <c r="B87" s="78"/>
      <c r="C87" s="78"/>
      <c r="D87" s="79"/>
      <c r="E87" s="272"/>
      <c r="F87" s="118"/>
      <c r="G87" s="118"/>
      <c r="H87" s="79"/>
      <c r="I87" s="79"/>
      <c r="J87" s="80"/>
      <c r="K87" s="98"/>
      <c r="L87" s="119"/>
      <c r="M87" s="120">
        <f t="shared" si="4"/>
        <v>999</v>
      </c>
      <c r="N87" s="119"/>
      <c r="O87" s="79"/>
      <c r="P87" s="273"/>
      <c r="Q87" s="122">
        <f t="shared" si="5"/>
        <v>999</v>
      </c>
      <c r="R87" s="80"/>
    </row>
    <row r="88" spans="1:18" s="11" customFormat="1" ht="18.75" customHeight="1">
      <c r="A88" s="97">
        <v>82</v>
      </c>
      <c r="B88" s="78"/>
      <c r="C88" s="78"/>
      <c r="D88" s="79"/>
      <c r="E88" s="272"/>
      <c r="F88" s="118"/>
      <c r="G88" s="118"/>
      <c r="H88" s="79"/>
      <c r="I88" s="79"/>
      <c r="J88" s="80"/>
      <c r="K88" s="98"/>
      <c r="L88" s="119"/>
      <c r="M88" s="120">
        <f t="shared" si="4"/>
        <v>999</v>
      </c>
      <c r="N88" s="119"/>
      <c r="O88" s="79"/>
      <c r="P88" s="273"/>
      <c r="Q88" s="122">
        <f t="shared" si="5"/>
        <v>999</v>
      </c>
      <c r="R88" s="80"/>
    </row>
    <row r="89" spans="1:18" s="11" customFormat="1" ht="18.75" customHeight="1">
      <c r="A89" s="97">
        <v>83</v>
      </c>
      <c r="B89" s="78"/>
      <c r="C89" s="78"/>
      <c r="D89" s="79"/>
      <c r="E89" s="272"/>
      <c r="F89" s="118"/>
      <c r="G89" s="118"/>
      <c r="H89" s="79"/>
      <c r="I89" s="79"/>
      <c r="J89" s="80"/>
      <c r="K89" s="98"/>
      <c r="L89" s="119"/>
      <c r="M89" s="120">
        <f t="shared" si="4"/>
        <v>999</v>
      </c>
      <c r="N89" s="119"/>
      <c r="O89" s="79"/>
      <c r="P89" s="273"/>
      <c r="Q89" s="122">
        <f t="shared" si="5"/>
        <v>999</v>
      </c>
      <c r="R89" s="80"/>
    </row>
    <row r="90" spans="1:18" s="11" customFormat="1" ht="18.75" customHeight="1">
      <c r="A90" s="97">
        <v>84</v>
      </c>
      <c r="B90" s="78"/>
      <c r="C90" s="78"/>
      <c r="D90" s="79"/>
      <c r="E90" s="272"/>
      <c r="F90" s="118"/>
      <c r="G90" s="118"/>
      <c r="H90" s="79"/>
      <c r="I90" s="79"/>
      <c r="J90" s="80"/>
      <c r="K90" s="98"/>
      <c r="L90" s="119"/>
      <c r="M90" s="120">
        <f t="shared" si="4"/>
        <v>999</v>
      </c>
      <c r="N90" s="119"/>
      <c r="O90" s="79"/>
      <c r="P90" s="273"/>
      <c r="Q90" s="122">
        <f t="shared" si="5"/>
        <v>999</v>
      </c>
      <c r="R90" s="80"/>
    </row>
    <row r="91" spans="1:18" s="11" customFormat="1" ht="18.75" customHeight="1">
      <c r="A91" s="97">
        <v>85</v>
      </c>
      <c r="B91" s="78"/>
      <c r="C91" s="78"/>
      <c r="D91" s="79"/>
      <c r="E91" s="272"/>
      <c r="F91" s="118"/>
      <c r="G91" s="118"/>
      <c r="H91" s="79"/>
      <c r="I91" s="79"/>
      <c r="J91" s="80"/>
      <c r="K91" s="98"/>
      <c r="L91" s="119"/>
      <c r="M91" s="120">
        <f t="shared" si="4"/>
        <v>999</v>
      </c>
      <c r="N91" s="119"/>
      <c r="O91" s="79"/>
      <c r="P91" s="273"/>
      <c r="Q91" s="122">
        <f t="shared" si="5"/>
        <v>999</v>
      </c>
      <c r="R91" s="80"/>
    </row>
    <row r="92" spans="1:18" s="11" customFormat="1" ht="18.75" customHeight="1">
      <c r="A92" s="97">
        <v>86</v>
      </c>
      <c r="B92" s="78"/>
      <c r="C92" s="78"/>
      <c r="D92" s="79"/>
      <c r="E92" s="272"/>
      <c r="F92" s="118"/>
      <c r="G92" s="118"/>
      <c r="H92" s="79"/>
      <c r="I92" s="79"/>
      <c r="J92" s="80"/>
      <c r="K92" s="98"/>
      <c r="L92" s="119"/>
      <c r="M92" s="120">
        <f t="shared" si="4"/>
        <v>999</v>
      </c>
      <c r="N92" s="119"/>
      <c r="O92" s="79"/>
      <c r="P92" s="273"/>
      <c r="Q92" s="122">
        <f t="shared" si="5"/>
        <v>999</v>
      </c>
      <c r="R92" s="80"/>
    </row>
    <row r="93" spans="1:18" s="11" customFormat="1" ht="18.75" customHeight="1">
      <c r="A93" s="97">
        <v>87</v>
      </c>
      <c r="B93" s="78"/>
      <c r="C93" s="78"/>
      <c r="D93" s="79"/>
      <c r="E93" s="272"/>
      <c r="F93" s="118"/>
      <c r="G93" s="118"/>
      <c r="H93" s="79"/>
      <c r="I93" s="79"/>
      <c r="J93" s="80"/>
      <c r="K93" s="98"/>
      <c r="L93" s="119"/>
      <c r="M93" s="120">
        <f t="shared" si="4"/>
        <v>999</v>
      </c>
      <c r="N93" s="119"/>
      <c r="O93" s="79"/>
      <c r="P93" s="273"/>
      <c r="Q93" s="122">
        <f t="shared" si="5"/>
        <v>999</v>
      </c>
      <c r="R93" s="80"/>
    </row>
    <row r="94" spans="1:18" s="11" customFormat="1" ht="18.75" customHeight="1">
      <c r="A94" s="97">
        <v>88</v>
      </c>
      <c r="B94" s="78"/>
      <c r="C94" s="78"/>
      <c r="D94" s="79"/>
      <c r="E94" s="272"/>
      <c r="F94" s="118"/>
      <c r="G94" s="118"/>
      <c r="H94" s="79"/>
      <c r="I94" s="79"/>
      <c r="J94" s="80"/>
      <c r="K94" s="98"/>
      <c r="L94" s="119"/>
      <c r="M94" s="120">
        <f t="shared" si="4"/>
        <v>999</v>
      </c>
      <c r="N94" s="119"/>
      <c r="O94" s="79"/>
      <c r="P94" s="273"/>
      <c r="Q94" s="122">
        <f t="shared" si="5"/>
        <v>999</v>
      </c>
      <c r="R94" s="80"/>
    </row>
    <row r="95" spans="1:18" s="11" customFormat="1" ht="18.75" customHeight="1">
      <c r="A95" s="97">
        <v>89</v>
      </c>
      <c r="B95" s="78"/>
      <c r="C95" s="78"/>
      <c r="D95" s="79"/>
      <c r="E95" s="272"/>
      <c r="F95" s="118"/>
      <c r="G95" s="118"/>
      <c r="H95" s="79"/>
      <c r="I95" s="79"/>
      <c r="J95" s="80"/>
      <c r="K95" s="98"/>
      <c r="L95" s="119"/>
      <c r="M95" s="120">
        <f t="shared" si="4"/>
        <v>999</v>
      </c>
      <c r="N95" s="119"/>
      <c r="O95" s="79"/>
      <c r="P95" s="273"/>
      <c r="Q95" s="122">
        <f t="shared" si="5"/>
        <v>999</v>
      </c>
      <c r="R95" s="80"/>
    </row>
    <row r="96" spans="1:18" s="11" customFormat="1" ht="18.75" customHeight="1">
      <c r="A96" s="97">
        <v>90</v>
      </c>
      <c r="B96" s="78"/>
      <c r="C96" s="78"/>
      <c r="D96" s="79"/>
      <c r="E96" s="272"/>
      <c r="F96" s="118"/>
      <c r="G96" s="118"/>
      <c r="H96" s="79"/>
      <c r="I96" s="79"/>
      <c r="J96" s="80"/>
      <c r="K96" s="98"/>
      <c r="L96" s="119"/>
      <c r="M96" s="120">
        <f t="shared" si="4"/>
        <v>999</v>
      </c>
      <c r="N96" s="119"/>
      <c r="O96" s="79"/>
      <c r="P96" s="273"/>
      <c r="Q96" s="122">
        <f t="shared" si="5"/>
        <v>999</v>
      </c>
      <c r="R96" s="80"/>
    </row>
    <row r="97" spans="1:18" s="11" customFormat="1" ht="18.75" customHeight="1">
      <c r="A97" s="97">
        <v>91</v>
      </c>
      <c r="B97" s="78"/>
      <c r="C97" s="78"/>
      <c r="D97" s="79"/>
      <c r="E97" s="272"/>
      <c r="F97" s="118"/>
      <c r="G97" s="118"/>
      <c r="H97" s="79"/>
      <c r="I97" s="79"/>
      <c r="J97" s="80"/>
      <c r="K97" s="98"/>
      <c r="L97" s="119"/>
      <c r="M97" s="120">
        <f t="shared" si="4"/>
        <v>999</v>
      </c>
      <c r="N97" s="119"/>
      <c r="O97" s="79"/>
      <c r="P97" s="273"/>
      <c r="Q97" s="122">
        <f t="shared" si="5"/>
        <v>999</v>
      </c>
      <c r="R97" s="80"/>
    </row>
    <row r="98" spans="1:18" s="11" customFormat="1" ht="18.75" customHeight="1">
      <c r="A98" s="97">
        <v>92</v>
      </c>
      <c r="B98" s="78"/>
      <c r="C98" s="78"/>
      <c r="D98" s="79"/>
      <c r="E98" s="272"/>
      <c r="F98" s="118"/>
      <c r="G98" s="118"/>
      <c r="H98" s="79"/>
      <c r="I98" s="79"/>
      <c r="J98" s="80"/>
      <c r="K98" s="98"/>
      <c r="L98" s="119"/>
      <c r="M98" s="120">
        <f t="shared" si="4"/>
        <v>999</v>
      </c>
      <c r="N98" s="119"/>
      <c r="O98" s="79"/>
      <c r="P98" s="273"/>
      <c r="Q98" s="122">
        <f t="shared" si="5"/>
        <v>999</v>
      </c>
      <c r="R98" s="80"/>
    </row>
    <row r="99" spans="1:18" s="11" customFormat="1" ht="18.75" customHeight="1">
      <c r="A99" s="97">
        <v>93</v>
      </c>
      <c r="B99" s="78"/>
      <c r="C99" s="78"/>
      <c r="D99" s="79"/>
      <c r="E99" s="272"/>
      <c r="F99" s="118"/>
      <c r="G99" s="118"/>
      <c r="H99" s="79"/>
      <c r="I99" s="79"/>
      <c r="J99" s="80"/>
      <c r="K99" s="98"/>
      <c r="L99" s="119"/>
      <c r="M99" s="120">
        <f t="shared" si="4"/>
        <v>999</v>
      </c>
      <c r="N99" s="119"/>
      <c r="O99" s="79"/>
      <c r="P99" s="273"/>
      <c r="Q99" s="122">
        <f t="shared" si="5"/>
        <v>999</v>
      </c>
      <c r="R99" s="80"/>
    </row>
    <row r="100" spans="1:18" s="11" customFormat="1" ht="18.75" customHeight="1">
      <c r="A100" s="97">
        <v>94</v>
      </c>
      <c r="B100" s="78"/>
      <c r="C100" s="78"/>
      <c r="D100" s="79"/>
      <c r="E100" s="272"/>
      <c r="F100" s="118"/>
      <c r="G100" s="118"/>
      <c r="H100" s="79"/>
      <c r="I100" s="79"/>
      <c r="J100" s="80"/>
      <c r="K100" s="98"/>
      <c r="L100" s="119"/>
      <c r="M100" s="120">
        <f t="shared" si="4"/>
        <v>999</v>
      </c>
      <c r="N100" s="119"/>
      <c r="O100" s="79"/>
      <c r="P100" s="273"/>
      <c r="Q100" s="122">
        <f t="shared" si="5"/>
        <v>999</v>
      </c>
      <c r="R100" s="80"/>
    </row>
    <row r="101" spans="1:18" s="11" customFormat="1" ht="18.75" customHeight="1">
      <c r="A101" s="97">
        <v>95</v>
      </c>
      <c r="B101" s="78"/>
      <c r="C101" s="78"/>
      <c r="D101" s="79"/>
      <c r="E101" s="272"/>
      <c r="F101" s="118"/>
      <c r="G101" s="118"/>
      <c r="H101" s="79"/>
      <c r="I101" s="79"/>
      <c r="J101" s="80"/>
      <c r="K101" s="98"/>
      <c r="L101" s="119"/>
      <c r="M101" s="120">
        <f t="shared" si="4"/>
        <v>999</v>
      </c>
      <c r="N101" s="119"/>
      <c r="O101" s="79"/>
      <c r="P101" s="273"/>
      <c r="Q101" s="122">
        <f t="shared" si="5"/>
        <v>999</v>
      </c>
      <c r="R101" s="80"/>
    </row>
    <row r="102" spans="1:18" s="11" customFormat="1" ht="18.75" customHeight="1">
      <c r="A102" s="97">
        <v>96</v>
      </c>
      <c r="B102" s="78"/>
      <c r="C102" s="78"/>
      <c r="D102" s="79"/>
      <c r="E102" s="272"/>
      <c r="F102" s="118"/>
      <c r="G102" s="118"/>
      <c r="H102" s="79"/>
      <c r="I102" s="79"/>
      <c r="J102" s="80"/>
      <c r="K102" s="98"/>
      <c r="L102" s="119"/>
      <c r="M102" s="120">
        <f t="shared" si="4"/>
        <v>999</v>
      </c>
      <c r="N102" s="119"/>
      <c r="O102" s="79"/>
      <c r="P102" s="273"/>
      <c r="Q102" s="122">
        <f t="shared" si="5"/>
        <v>999</v>
      </c>
      <c r="R102" s="80"/>
    </row>
    <row r="103" spans="1:18" s="11" customFormat="1" ht="18.75" customHeight="1">
      <c r="A103" s="97">
        <v>97</v>
      </c>
      <c r="B103" s="78"/>
      <c r="C103" s="78"/>
      <c r="D103" s="79"/>
      <c r="E103" s="272"/>
      <c r="F103" s="118"/>
      <c r="G103" s="118"/>
      <c r="H103" s="79"/>
      <c r="I103" s="79"/>
      <c r="J103" s="80"/>
      <c r="K103" s="98"/>
      <c r="L103" s="119"/>
      <c r="M103" s="120">
        <f aca="true" t="shared" si="6" ref="M103:M134">IF(R103="",999,R103)</f>
        <v>999</v>
      </c>
      <c r="N103" s="119"/>
      <c r="O103" s="79"/>
      <c r="P103" s="273"/>
      <c r="Q103" s="122">
        <f aca="true" t="shared" si="7" ref="Q103:Q134">IF(O103="DA",1,IF(O103="WC",2,IF(O103="SE",3,IF(O103="Q",4,IF(O103="LL",5,999)))))</f>
        <v>999</v>
      </c>
      <c r="R103" s="80"/>
    </row>
    <row r="104" spans="1:18" s="11" customFormat="1" ht="18.75" customHeight="1">
      <c r="A104" s="97">
        <v>98</v>
      </c>
      <c r="B104" s="78"/>
      <c r="C104" s="78"/>
      <c r="D104" s="79"/>
      <c r="E104" s="272"/>
      <c r="F104" s="118"/>
      <c r="G104" s="118"/>
      <c r="H104" s="79"/>
      <c r="I104" s="79"/>
      <c r="J104" s="80"/>
      <c r="K104" s="98"/>
      <c r="L104" s="119"/>
      <c r="M104" s="120">
        <f t="shared" si="6"/>
        <v>999</v>
      </c>
      <c r="N104" s="119"/>
      <c r="O104" s="79"/>
      <c r="P104" s="273"/>
      <c r="Q104" s="122">
        <f t="shared" si="7"/>
        <v>999</v>
      </c>
      <c r="R104" s="80"/>
    </row>
    <row r="105" spans="1:18" s="11" customFormat="1" ht="18.75" customHeight="1">
      <c r="A105" s="97">
        <v>99</v>
      </c>
      <c r="B105" s="78"/>
      <c r="C105" s="78"/>
      <c r="D105" s="79"/>
      <c r="E105" s="272"/>
      <c r="F105" s="118"/>
      <c r="G105" s="118"/>
      <c r="H105" s="79"/>
      <c r="I105" s="79"/>
      <c r="J105" s="80"/>
      <c r="K105" s="98"/>
      <c r="L105" s="119"/>
      <c r="M105" s="120">
        <f t="shared" si="6"/>
        <v>999</v>
      </c>
      <c r="N105" s="119"/>
      <c r="O105" s="79"/>
      <c r="P105" s="273"/>
      <c r="Q105" s="122">
        <f t="shared" si="7"/>
        <v>999</v>
      </c>
      <c r="R105" s="80"/>
    </row>
    <row r="106" spans="1:18" s="11" customFormat="1" ht="18.75" customHeight="1">
      <c r="A106" s="97">
        <v>100</v>
      </c>
      <c r="B106" s="78"/>
      <c r="C106" s="78"/>
      <c r="D106" s="79"/>
      <c r="E106" s="272"/>
      <c r="F106" s="118"/>
      <c r="G106" s="118"/>
      <c r="H106" s="79"/>
      <c r="I106" s="79"/>
      <c r="J106" s="80"/>
      <c r="K106" s="98"/>
      <c r="L106" s="119"/>
      <c r="M106" s="120">
        <f t="shared" si="6"/>
        <v>999</v>
      </c>
      <c r="N106" s="119"/>
      <c r="O106" s="79"/>
      <c r="P106" s="273"/>
      <c r="Q106" s="122">
        <f t="shared" si="7"/>
        <v>999</v>
      </c>
      <c r="R106" s="80"/>
    </row>
    <row r="107" spans="1:18" s="11" customFormat="1" ht="18.75" customHeight="1">
      <c r="A107" s="97">
        <v>101</v>
      </c>
      <c r="B107" s="78"/>
      <c r="C107" s="78"/>
      <c r="D107" s="79"/>
      <c r="E107" s="272"/>
      <c r="F107" s="118"/>
      <c r="G107" s="118"/>
      <c r="H107" s="79"/>
      <c r="I107" s="79"/>
      <c r="J107" s="80"/>
      <c r="K107" s="98"/>
      <c r="L107" s="119"/>
      <c r="M107" s="120">
        <f t="shared" si="6"/>
        <v>999</v>
      </c>
      <c r="N107" s="119"/>
      <c r="O107" s="79"/>
      <c r="P107" s="273"/>
      <c r="Q107" s="122">
        <f t="shared" si="7"/>
        <v>999</v>
      </c>
      <c r="R107" s="80"/>
    </row>
    <row r="108" spans="1:18" s="11" customFormat="1" ht="18.75" customHeight="1">
      <c r="A108" s="97">
        <v>102</v>
      </c>
      <c r="B108" s="78"/>
      <c r="C108" s="78"/>
      <c r="D108" s="79"/>
      <c r="E108" s="272"/>
      <c r="F108" s="118"/>
      <c r="G108" s="118"/>
      <c r="H108" s="79"/>
      <c r="I108" s="79"/>
      <c r="J108" s="80"/>
      <c r="K108" s="98"/>
      <c r="L108" s="119"/>
      <c r="M108" s="120">
        <f t="shared" si="6"/>
        <v>999</v>
      </c>
      <c r="N108" s="119"/>
      <c r="O108" s="79"/>
      <c r="P108" s="273"/>
      <c r="Q108" s="122">
        <f t="shared" si="7"/>
        <v>999</v>
      </c>
      <c r="R108" s="80"/>
    </row>
    <row r="109" spans="1:18" s="11" customFormat="1" ht="18.75" customHeight="1">
      <c r="A109" s="97">
        <v>103</v>
      </c>
      <c r="B109" s="78"/>
      <c r="C109" s="78"/>
      <c r="D109" s="79"/>
      <c r="E109" s="272"/>
      <c r="F109" s="118"/>
      <c r="G109" s="118"/>
      <c r="H109" s="79"/>
      <c r="I109" s="79"/>
      <c r="J109" s="80"/>
      <c r="K109" s="98"/>
      <c r="L109" s="119"/>
      <c r="M109" s="120">
        <f t="shared" si="6"/>
        <v>999</v>
      </c>
      <c r="N109" s="119"/>
      <c r="O109" s="79"/>
      <c r="P109" s="273"/>
      <c r="Q109" s="122">
        <f t="shared" si="7"/>
        <v>999</v>
      </c>
      <c r="R109" s="80"/>
    </row>
    <row r="110" spans="1:18" s="11" customFormat="1" ht="18.75" customHeight="1">
      <c r="A110" s="97">
        <v>104</v>
      </c>
      <c r="B110" s="78"/>
      <c r="C110" s="78"/>
      <c r="D110" s="79"/>
      <c r="E110" s="272"/>
      <c r="F110" s="118"/>
      <c r="G110" s="118"/>
      <c r="H110" s="79"/>
      <c r="I110" s="79"/>
      <c r="J110" s="80"/>
      <c r="K110" s="98"/>
      <c r="L110" s="119"/>
      <c r="M110" s="120">
        <f t="shared" si="6"/>
        <v>999</v>
      </c>
      <c r="N110" s="119"/>
      <c r="O110" s="79"/>
      <c r="P110" s="273"/>
      <c r="Q110" s="122">
        <f t="shared" si="7"/>
        <v>999</v>
      </c>
      <c r="R110" s="80"/>
    </row>
    <row r="111" spans="1:18" s="11" customFormat="1" ht="18.75" customHeight="1">
      <c r="A111" s="97">
        <v>105</v>
      </c>
      <c r="B111" s="78"/>
      <c r="C111" s="78"/>
      <c r="D111" s="79"/>
      <c r="E111" s="272"/>
      <c r="F111" s="118"/>
      <c r="G111" s="118"/>
      <c r="H111" s="79"/>
      <c r="I111" s="79"/>
      <c r="J111" s="80"/>
      <c r="K111" s="98"/>
      <c r="L111" s="119"/>
      <c r="M111" s="120">
        <f t="shared" si="6"/>
        <v>999</v>
      </c>
      <c r="N111" s="119"/>
      <c r="O111" s="79"/>
      <c r="P111" s="273"/>
      <c r="Q111" s="122">
        <f t="shared" si="7"/>
        <v>999</v>
      </c>
      <c r="R111" s="80"/>
    </row>
    <row r="112" spans="1:18" s="11" customFormat="1" ht="18.75" customHeight="1">
      <c r="A112" s="97">
        <v>106</v>
      </c>
      <c r="B112" s="78"/>
      <c r="C112" s="78"/>
      <c r="D112" s="79"/>
      <c r="E112" s="272"/>
      <c r="F112" s="118"/>
      <c r="G112" s="118"/>
      <c r="H112" s="79"/>
      <c r="I112" s="79"/>
      <c r="J112" s="80"/>
      <c r="K112" s="98"/>
      <c r="L112" s="119"/>
      <c r="M112" s="120">
        <f t="shared" si="6"/>
        <v>999</v>
      </c>
      <c r="N112" s="119"/>
      <c r="O112" s="79"/>
      <c r="P112" s="273"/>
      <c r="Q112" s="122">
        <f t="shared" si="7"/>
        <v>999</v>
      </c>
      <c r="R112" s="80"/>
    </row>
    <row r="113" spans="1:18" s="11" customFormat="1" ht="18.75" customHeight="1">
      <c r="A113" s="97">
        <v>107</v>
      </c>
      <c r="B113" s="78"/>
      <c r="C113" s="78"/>
      <c r="D113" s="79"/>
      <c r="E113" s="272"/>
      <c r="F113" s="118"/>
      <c r="G113" s="118"/>
      <c r="H113" s="79"/>
      <c r="I113" s="79"/>
      <c r="J113" s="80"/>
      <c r="K113" s="98"/>
      <c r="L113" s="119"/>
      <c r="M113" s="120">
        <f t="shared" si="6"/>
        <v>999</v>
      </c>
      <c r="N113" s="119"/>
      <c r="O113" s="79"/>
      <c r="P113" s="273"/>
      <c r="Q113" s="122">
        <f t="shared" si="7"/>
        <v>999</v>
      </c>
      <c r="R113" s="80"/>
    </row>
    <row r="114" spans="1:18" s="11" customFormat="1" ht="18.75" customHeight="1">
      <c r="A114" s="97">
        <v>108</v>
      </c>
      <c r="B114" s="78"/>
      <c r="C114" s="78"/>
      <c r="D114" s="79"/>
      <c r="E114" s="272"/>
      <c r="F114" s="118"/>
      <c r="G114" s="118"/>
      <c r="H114" s="79"/>
      <c r="I114" s="79"/>
      <c r="J114" s="80"/>
      <c r="K114" s="98"/>
      <c r="L114" s="119"/>
      <c r="M114" s="120">
        <f t="shared" si="6"/>
        <v>999</v>
      </c>
      <c r="N114" s="119"/>
      <c r="O114" s="79"/>
      <c r="P114" s="273"/>
      <c r="Q114" s="122">
        <f t="shared" si="7"/>
        <v>999</v>
      </c>
      <c r="R114" s="80"/>
    </row>
    <row r="115" spans="1:18" s="11" customFormat="1" ht="18.75" customHeight="1">
      <c r="A115" s="97">
        <v>109</v>
      </c>
      <c r="B115" s="78"/>
      <c r="C115" s="78"/>
      <c r="D115" s="79"/>
      <c r="E115" s="272"/>
      <c r="F115" s="118"/>
      <c r="G115" s="118"/>
      <c r="H115" s="79"/>
      <c r="I115" s="79"/>
      <c r="J115" s="80"/>
      <c r="K115" s="98"/>
      <c r="L115" s="119"/>
      <c r="M115" s="120">
        <f t="shared" si="6"/>
        <v>999</v>
      </c>
      <c r="N115" s="119"/>
      <c r="O115" s="79"/>
      <c r="P115" s="273"/>
      <c r="Q115" s="122">
        <f t="shared" si="7"/>
        <v>999</v>
      </c>
      <c r="R115" s="80"/>
    </row>
    <row r="116" spans="1:18" s="11" customFormat="1" ht="18.75" customHeight="1">
      <c r="A116" s="97">
        <v>110</v>
      </c>
      <c r="B116" s="78"/>
      <c r="C116" s="78"/>
      <c r="D116" s="79"/>
      <c r="E116" s="272"/>
      <c r="F116" s="118"/>
      <c r="G116" s="118"/>
      <c r="H116" s="79"/>
      <c r="I116" s="79"/>
      <c r="J116" s="80"/>
      <c r="K116" s="98"/>
      <c r="L116" s="119"/>
      <c r="M116" s="120">
        <f t="shared" si="6"/>
        <v>999</v>
      </c>
      <c r="N116" s="119"/>
      <c r="O116" s="79"/>
      <c r="P116" s="273"/>
      <c r="Q116" s="122">
        <f t="shared" si="7"/>
        <v>999</v>
      </c>
      <c r="R116" s="80"/>
    </row>
    <row r="117" spans="1:18" s="11" customFormat="1" ht="18.75" customHeight="1">
      <c r="A117" s="97">
        <v>111</v>
      </c>
      <c r="B117" s="78"/>
      <c r="C117" s="78"/>
      <c r="D117" s="79"/>
      <c r="E117" s="272"/>
      <c r="F117" s="118"/>
      <c r="G117" s="118"/>
      <c r="H117" s="79"/>
      <c r="I117" s="79"/>
      <c r="J117" s="80"/>
      <c r="K117" s="98"/>
      <c r="L117" s="119"/>
      <c r="M117" s="120">
        <f t="shared" si="6"/>
        <v>999</v>
      </c>
      <c r="N117" s="119"/>
      <c r="O117" s="79"/>
      <c r="P117" s="273"/>
      <c r="Q117" s="122">
        <f t="shared" si="7"/>
        <v>999</v>
      </c>
      <c r="R117" s="80"/>
    </row>
    <row r="118" spans="1:18" s="11" customFormat="1" ht="18.75" customHeight="1">
      <c r="A118" s="97">
        <v>112</v>
      </c>
      <c r="B118" s="78"/>
      <c r="C118" s="78"/>
      <c r="D118" s="79"/>
      <c r="E118" s="272"/>
      <c r="F118" s="118"/>
      <c r="G118" s="118"/>
      <c r="H118" s="79"/>
      <c r="I118" s="79"/>
      <c r="J118" s="80"/>
      <c r="K118" s="98"/>
      <c r="L118" s="119"/>
      <c r="M118" s="120">
        <f t="shared" si="6"/>
        <v>999</v>
      </c>
      <c r="N118" s="119"/>
      <c r="O118" s="79"/>
      <c r="P118" s="273"/>
      <c r="Q118" s="122">
        <f t="shared" si="7"/>
        <v>999</v>
      </c>
      <c r="R118" s="80"/>
    </row>
    <row r="119" spans="1:18" s="11" customFormat="1" ht="18.75" customHeight="1">
      <c r="A119" s="97">
        <v>113</v>
      </c>
      <c r="B119" s="78"/>
      <c r="C119" s="78"/>
      <c r="D119" s="79"/>
      <c r="E119" s="272"/>
      <c r="F119" s="118"/>
      <c r="G119" s="118"/>
      <c r="H119" s="79"/>
      <c r="I119" s="79"/>
      <c r="J119" s="80"/>
      <c r="K119" s="98"/>
      <c r="L119" s="119"/>
      <c r="M119" s="120">
        <f t="shared" si="6"/>
        <v>999</v>
      </c>
      <c r="N119" s="119"/>
      <c r="O119" s="79"/>
      <c r="P119" s="273"/>
      <c r="Q119" s="122">
        <f t="shared" si="7"/>
        <v>999</v>
      </c>
      <c r="R119" s="80"/>
    </row>
    <row r="120" spans="1:18" s="11" customFormat="1" ht="18.75" customHeight="1">
      <c r="A120" s="97">
        <v>114</v>
      </c>
      <c r="B120" s="78"/>
      <c r="C120" s="78"/>
      <c r="D120" s="79"/>
      <c r="E120" s="272"/>
      <c r="F120" s="118"/>
      <c r="G120" s="118"/>
      <c r="H120" s="79"/>
      <c r="I120" s="79"/>
      <c r="J120" s="80"/>
      <c r="K120" s="98"/>
      <c r="L120" s="119"/>
      <c r="M120" s="120">
        <f t="shared" si="6"/>
        <v>999</v>
      </c>
      <c r="N120" s="119"/>
      <c r="O120" s="79"/>
      <c r="P120" s="273"/>
      <c r="Q120" s="122">
        <f t="shared" si="7"/>
        <v>999</v>
      </c>
      <c r="R120" s="80"/>
    </row>
    <row r="121" spans="1:18" s="11" customFormat="1" ht="18.75" customHeight="1">
      <c r="A121" s="97">
        <v>115</v>
      </c>
      <c r="B121" s="78"/>
      <c r="C121" s="78"/>
      <c r="D121" s="79"/>
      <c r="E121" s="272"/>
      <c r="F121" s="118"/>
      <c r="G121" s="118"/>
      <c r="H121" s="79"/>
      <c r="I121" s="79"/>
      <c r="J121" s="80"/>
      <c r="K121" s="98"/>
      <c r="L121" s="119"/>
      <c r="M121" s="120">
        <f t="shared" si="6"/>
        <v>999</v>
      </c>
      <c r="N121" s="119"/>
      <c r="O121" s="79"/>
      <c r="P121" s="273"/>
      <c r="Q121" s="122">
        <f t="shared" si="7"/>
        <v>999</v>
      </c>
      <c r="R121" s="80"/>
    </row>
    <row r="122" spans="1:18" s="11" customFormat="1" ht="18.75" customHeight="1">
      <c r="A122" s="97">
        <v>116</v>
      </c>
      <c r="B122" s="78"/>
      <c r="C122" s="78"/>
      <c r="D122" s="79"/>
      <c r="E122" s="272"/>
      <c r="F122" s="118"/>
      <c r="G122" s="118"/>
      <c r="H122" s="79"/>
      <c r="I122" s="79"/>
      <c r="J122" s="80"/>
      <c r="K122" s="98"/>
      <c r="L122" s="119"/>
      <c r="M122" s="120">
        <f t="shared" si="6"/>
        <v>999</v>
      </c>
      <c r="N122" s="119"/>
      <c r="O122" s="79"/>
      <c r="P122" s="273"/>
      <c r="Q122" s="122">
        <f t="shared" si="7"/>
        <v>999</v>
      </c>
      <c r="R122" s="80"/>
    </row>
    <row r="123" spans="1:18" s="11" customFormat="1" ht="18.75" customHeight="1">
      <c r="A123" s="97">
        <v>117</v>
      </c>
      <c r="B123" s="78"/>
      <c r="C123" s="78"/>
      <c r="D123" s="79"/>
      <c r="E123" s="272"/>
      <c r="F123" s="118"/>
      <c r="G123" s="118"/>
      <c r="H123" s="79"/>
      <c r="I123" s="79"/>
      <c r="J123" s="80"/>
      <c r="K123" s="98"/>
      <c r="L123" s="119"/>
      <c r="M123" s="120">
        <f t="shared" si="6"/>
        <v>999</v>
      </c>
      <c r="N123" s="119"/>
      <c r="O123" s="79"/>
      <c r="P123" s="273"/>
      <c r="Q123" s="122">
        <f t="shared" si="7"/>
        <v>999</v>
      </c>
      <c r="R123" s="80"/>
    </row>
    <row r="124" spans="1:18" s="11" customFormat="1" ht="18.75" customHeight="1">
      <c r="A124" s="97">
        <v>118</v>
      </c>
      <c r="B124" s="78"/>
      <c r="C124" s="78"/>
      <c r="D124" s="79"/>
      <c r="E124" s="272"/>
      <c r="F124" s="118"/>
      <c r="G124" s="118"/>
      <c r="H124" s="79"/>
      <c r="I124" s="79"/>
      <c r="J124" s="80"/>
      <c r="K124" s="98"/>
      <c r="L124" s="119"/>
      <c r="M124" s="120">
        <f t="shared" si="6"/>
        <v>999</v>
      </c>
      <c r="N124" s="119"/>
      <c r="O124" s="79"/>
      <c r="P124" s="273"/>
      <c r="Q124" s="122">
        <f t="shared" si="7"/>
        <v>999</v>
      </c>
      <c r="R124" s="80"/>
    </row>
    <row r="125" spans="1:18" s="11" customFormat="1" ht="18.75" customHeight="1">
      <c r="A125" s="97">
        <v>119</v>
      </c>
      <c r="B125" s="78"/>
      <c r="C125" s="78"/>
      <c r="D125" s="79"/>
      <c r="E125" s="272"/>
      <c r="F125" s="118"/>
      <c r="G125" s="118"/>
      <c r="H125" s="79"/>
      <c r="I125" s="79"/>
      <c r="J125" s="80"/>
      <c r="K125" s="98"/>
      <c r="L125" s="119"/>
      <c r="M125" s="120">
        <f t="shared" si="6"/>
        <v>999</v>
      </c>
      <c r="N125" s="119"/>
      <c r="O125" s="79"/>
      <c r="P125" s="273"/>
      <c r="Q125" s="122">
        <f t="shared" si="7"/>
        <v>999</v>
      </c>
      <c r="R125" s="80"/>
    </row>
    <row r="126" spans="1:18" s="11" customFormat="1" ht="18.75" customHeight="1">
      <c r="A126" s="97">
        <v>120</v>
      </c>
      <c r="B126" s="78"/>
      <c r="C126" s="78"/>
      <c r="D126" s="79"/>
      <c r="E126" s="272"/>
      <c r="F126" s="118"/>
      <c r="G126" s="118"/>
      <c r="H126" s="79"/>
      <c r="I126" s="79"/>
      <c r="J126" s="80"/>
      <c r="K126" s="98"/>
      <c r="L126" s="119"/>
      <c r="M126" s="120">
        <f t="shared" si="6"/>
        <v>999</v>
      </c>
      <c r="N126" s="119"/>
      <c r="O126" s="79"/>
      <c r="P126" s="273"/>
      <c r="Q126" s="122">
        <f t="shared" si="7"/>
        <v>999</v>
      </c>
      <c r="R126" s="80"/>
    </row>
    <row r="127" spans="1:18" s="11" customFormat="1" ht="18.75" customHeight="1">
      <c r="A127" s="97">
        <v>121</v>
      </c>
      <c r="B127" s="78"/>
      <c r="C127" s="78"/>
      <c r="D127" s="79"/>
      <c r="E127" s="272"/>
      <c r="F127" s="118"/>
      <c r="G127" s="118"/>
      <c r="H127" s="79"/>
      <c r="I127" s="79"/>
      <c r="J127" s="80"/>
      <c r="K127" s="98"/>
      <c r="L127" s="119"/>
      <c r="M127" s="120">
        <f t="shared" si="6"/>
        <v>999</v>
      </c>
      <c r="N127" s="119"/>
      <c r="O127" s="79"/>
      <c r="P127" s="273"/>
      <c r="Q127" s="122">
        <f t="shared" si="7"/>
        <v>999</v>
      </c>
      <c r="R127" s="80"/>
    </row>
    <row r="128" spans="1:18" s="11" customFormat="1" ht="18.75" customHeight="1">
      <c r="A128" s="97">
        <v>122</v>
      </c>
      <c r="B128" s="78"/>
      <c r="C128" s="78"/>
      <c r="D128" s="79"/>
      <c r="E128" s="272"/>
      <c r="F128" s="118"/>
      <c r="G128" s="118"/>
      <c r="H128" s="79"/>
      <c r="I128" s="79"/>
      <c r="J128" s="80"/>
      <c r="K128" s="98"/>
      <c r="L128" s="119"/>
      <c r="M128" s="120">
        <f t="shared" si="6"/>
        <v>999</v>
      </c>
      <c r="N128" s="119"/>
      <c r="O128" s="79"/>
      <c r="P128" s="273"/>
      <c r="Q128" s="122">
        <f t="shared" si="7"/>
        <v>999</v>
      </c>
      <c r="R128" s="80"/>
    </row>
    <row r="129" spans="1:18" s="11" customFormat="1" ht="18.75" customHeight="1">
      <c r="A129" s="97">
        <v>123</v>
      </c>
      <c r="B129" s="78"/>
      <c r="C129" s="78"/>
      <c r="D129" s="79"/>
      <c r="E129" s="272"/>
      <c r="F129" s="118"/>
      <c r="G129" s="118"/>
      <c r="H129" s="79"/>
      <c r="I129" s="79"/>
      <c r="J129" s="80"/>
      <c r="K129" s="98"/>
      <c r="L129" s="119"/>
      <c r="M129" s="120">
        <f t="shared" si="6"/>
        <v>999</v>
      </c>
      <c r="N129" s="119"/>
      <c r="O129" s="79"/>
      <c r="P129" s="273"/>
      <c r="Q129" s="122">
        <f t="shared" si="7"/>
        <v>999</v>
      </c>
      <c r="R129" s="80"/>
    </row>
    <row r="130" spans="1:18" s="11" customFormat="1" ht="18.75" customHeight="1">
      <c r="A130" s="97">
        <v>124</v>
      </c>
      <c r="B130" s="78"/>
      <c r="C130" s="78"/>
      <c r="D130" s="79"/>
      <c r="E130" s="272"/>
      <c r="F130" s="118"/>
      <c r="G130" s="118"/>
      <c r="H130" s="79"/>
      <c r="I130" s="79"/>
      <c r="J130" s="80"/>
      <c r="K130" s="98"/>
      <c r="L130" s="119"/>
      <c r="M130" s="120">
        <f t="shared" si="6"/>
        <v>999</v>
      </c>
      <c r="N130" s="119"/>
      <c r="O130" s="79"/>
      <c r="P130" s="273"/>
      <c r="Q130" s="122">
        <f t="shared" si="7"/>
        <v>999</v>
      </c>
      <c r="R130" s="80"/>
    </row>
    <row r="131" spans="1:18" s="11" customFormat="1" ht="18.75" customHeight="1">
      <c r="A131" s="97">
        <v>125</v>
      </c>
      <c r="B131" s="78"/>
      <c r="C131" s="78"/>
      <c r="D131" s="79"/>
      <c r="E131" s="272"/>
      <c r="F131" s="118"/>
      <c r="G131" s="118"/>
      <c r="H131" s="79"/>
      <c r="I131" s="79"/>
      <c r="J131" s="80"/>
      <c r="K131" s="98"/>
      <c r="L131" s="119"/>
      <c r="M131" s="120">
        <f t="shared" si="6"/>
        <v>999</v>
      </c>
      <c r="N131" s="119"/>
      <c r="O131" s="79"/>
      <c r="P131" s="273"/>
      <c r="Q131" s="122">
        <f t="shared" si="7"/>
        <v>999</v>
      </c>
      <c r="R131" s="80"/>
    </row>
    <row r="132" spans="1:18" s="11" customFormat="1" ht="18.75" customHeight="1">
      <c r="A132" s="97">
        <v>126</v>
      </c>
      <c r="B132" s="78"/>
      <c r="C132" s="78"/>
      <c r="D132" s="79"/>
      <c r="E132" s="272"/>
      <c r="F132" s="118"/>
      <c r="G132" s="118"/>
      <c r="H132" s="79"/>
      <c r="I132" s="79"/>
      <c r="J132" s="80"/>
      <c r="K132" s="98"/>
      <c r="L132" s="119"/>
      <c r="M132" s="120">
        <f t="shared" si="6"/>
        <v>999</v>
      </c>
      <c r="N132" s="119"/>
      <c r="O132" s="79"/>
      <c r="P132" s="273"/>
      <c r="Q132" s="122">
        <f t="shared" si="7"/>
        <v>999</v>
      </c>
      <c r="R132" s="80"/>
    </row>
    <row r="133" spans="1:18" s="11" customFormat="1" ht="18.75" customHeight="1">
      <c r="A133" s="97">
        <v>127</v>
      </c>
      <c r="B133" s="78"/>
      <c r="C133" s="78"/>
      <c r="D133" s="79"/>
      <c r="E133" s="272"/>
      <c r="F133" s="118"/>
      <c r="G133" s="118"/>
      <c r="H133" s="79"/>
      <c r="I133" s="79"/>
      <c r="J133" s="80"/>
      <c r="K133" s="98"/>
      <c r="L133" s="119"/>
      <c r="M133" s="120">
        <f t="shared" si="6"/>
        <v>999</v>
      </c>
      <c r="N133" s="119"/>
      <c r="O133" s="79"/>
      <c r="P133" s="273"/>
      <c r="Q133" s="122">
        <f t="shared" si="7"/>
        <v>999</v>
      </c>
      <c r="R133" s="80"/>
    </row>
    <row r="134" spans="1:18" s="11" customFormat="1" ht="18.75" customHeight="1">
      <c r="A134" s="97">
        <v>128</v>
      </c>
      <c r="B134" s="78"/>
      <c r="C134" s="78"/>
      <c r="D134" s="79"/>
      <c r="E134" s="272"/>
      <c r="F134" s="118"/>
      <c r="G134" s="118"/>
      <c r="H134" s="79"/>
      <c r="I134" s="79"/>
      <c r="J134" s="80"/>
      <c r="K134" s="98"/>
      <c r="L134" s="119"/>
      <c r="M134" s="120">
        <f t="shared" si="6"/>
        <v>999</v>
      </c>
      <c r="N134" s="119"/>
      <c r="O134" s="79"/>
      <c r="P134" s="273"/>
      <c r="Q134" s="122">
        <f t="shared" si="7"/>
        <v>999</v>
      </c>
      <c r="R134" s="80"/>
    </row>
  </sheetData>
  <sheetProtection/>
  <mergeCells count="1">
    <mergeCell ref="A5:B5"/>
  </mergeCells>
  <conditionalFormatting sqref="K7:K134">
    <cfRule type="cellIs" priority="1" dxfId="35" operator="equal" stopIfTrue="1">
      <formula>"Z"</formula>
    </cfRule>
  </conditionalFormatting>
  <conditionalFormatting sqref="E7:E134">
    <cfRule type="expression" priority="2" dxfId="34" stopIfTrue="1">
      <formula>OR(B7="",E7="")</formula>
    </cfRule>
    <cfRule type="expression" priority="3" dxfId="32" stopIfTrue="1">
      <formula>YEAR($E7)&gt;$U$4</formula>
    </cfRule>
    <cfRule type="expression" priority="4" dxfId="32"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4">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3" customWidth="1"/>
    <col min="10" max="10" width="10.710937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7109375" style="0" customWidth="1"/>
    <col min="20" max="20" width="9.140625" style="0" hidden="1" customWidth="1"/>
  </cols>
  <sheetData>
    <row r="1" spans="1:17" s="125" customFormat="1" ht="21.75" customHeight="1">
      <c r="A1" s="67" t="str">
        <f>'Week SetUp'!$A$6</f>
        <v>ΚΟΛΟΚΟΤΡΩΝΕΙΑ 2015</v>
      </c>
      <c r="B1" s="67"/>
      <c r="C1" s="126"/>
      <c r="D1" s="126"/>
      <c r="E1" s="126"/>
      <c r="F1" s="126"/>
      <c r="G1" s="126"/>
      <c r="H1" s="126"/>
      <c r="I1" s="127"/>
      <c r="J1" s="99" t="s">
        <v>32</v>
      </c>
      <c r="K1" s="99"/>
      <c r="L1" s="68"/>
      <c r="M1" s="127"/>
      <c r="N1" s="127" t="s">
        <v>137</v>
      </c>
      <c r="O1" s="127"/>
      <c r="P1" s="126"/>
      <c r="Q1" s="127"/>
    </row>
    <row r="2" spans="1:17" s="81" customFormat="1" ht="12.75">
      <c r="A2" s="70" t="str">
        <f>'Week SetUp'!$A$8</f>
        <v>ITF Junior Circuit</v>
      </c>
      <c r="B2" s="70"/>
      <c r="C2" s="70"/>
      <c r="D2" s="70"/>
      <c r="E2" s="70"/>
      <c r="F2" s="128"/>
      <c r="G2" s="84"/>
      <c r="H2" s="84"/>
      <c r="I2" s="129"/>
      <c r="J2" s="99" t="s">
        <v>63</v>
      </c>
      <c r="K2" s="99"/>
      <c r="L2" s="99"/>
      <c r="M2" s="129"/>
      <c r="N2" s="84"/>
      <c r="O2" s="129"/>
      <c r="P2" s="84"/>
      <c r="Q2" s="129"/>
    </row>
    <row r="3" spans="1:17" s="19" customFormat="1" ht="11.25" customHeight="1">
      <c r="A3" s="57" t="s">
        <v>12</v>
      </c>
      <c r="B3" s="57"/>
      <c r="C3" s="57"/>
      <c r="D3" s="57"/>
      <c r="E3" s="57"/>
      <c r="F3" s="57" t="s">
        <v>6</v>
      </c>
      <c r="G3" s="57"/>
      <c r="H3" s="57"/>
      <c r="I3" s="130"/>
      <c r="J3" s="57" t="s">
        <v>7</v>
      </c>
      <c r="K3" s="130"/>
      <c r="L3" s="57" t="s">
        <v>16</v>
      </c>
      <c r="M3" s="130"/>
      <c r="N3" s="57"/>
      <c r="O3" s="130"/>
      <c r="P3" s="57"/>
      <c r="Q3" s="58" t="s">
        <v>8</v>
      </c>
    </row>
    <row r="4" spans="1:17" s="36" customFormat="1" ht="11.25" customHeight="1" thickBot="1">
      <c r="A4" s="282" t="str">
        <f>'Week SetUp'!$A$10</f>
        <v>9-25/10/2015</v>
      </c>
      <c r="B4" s="282"/>
      <c r="C4" s="282"/>
      <c r="D4" s="131"/>
      <c r="E4" s="131"/>
      <c r="F4" s="131" t="str">
        <f>'Week SetUp'!$C$10</f>
        <v>Α.Ε.Κ ΤΡΙΠΟΛΗΣ</v>
      </c>
      <c r="G4" s="74"/>
      <c r="H4" s="131"/>
      <c r="I4" s="132"/>
      <c r="J4" s="133" t="str">
        <f>'Week SetUp'!$D$10</f>
        <v>Α35+</v>
      </c>
      <c r="K4" s="132"/>
      <c r="L4" s="134">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64</v>
      </c>
      <c r="M5" s="138"/>
      <c r="N5" s="136" t="s">
        <v>39</v>
      </c>
      <c r="O5" s="138"/>
      <c r="P5" s="136" t="s">
        <v>40</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10.5" customHeight="1">
      <c r="A7" s="146">
        <v>1</v>
      </c>
      <c r="B7" s="147">
        <f>IF($D7="","",VLOOKUP($D7,'Boys Si Main Draw Prep'!$A$7:$P$38,15))</f>
      </c>
      <c r="C7" s="147">
        <f>IF($D7="","",VLOOKUP($D7,'Boys Si Main Draw Prep'!$A$7:$P$38,16))</f>
      </c>
      <c r="D7" s="148"/>
      <c r="E7" s="149">
        <f>UPPER(IF($D7="","",VLOOKUP($D7,'Boys Si Main Draw Prep'!$A$7:$P$38,2)))</f>
      </c>
      <c r="F7" s="149">
        <f>IF($D7="","",VLOOKUP($D7,'Boys Si Main Draw Prep'!$A$7:$P$38,3))</f>
      </c>
      <c r="G7" s="149"/>
      <c r="H7" s="149">
        <f>IF($D7="","",VLOOKUP($D7,'Boys Si Main Draw Prep'!$A$7:$P$38,4))</f>
      </c>
      <c r="I7" s="151"/>
      <c r="J7" s="150"/>
      <c r="K7" s="150"/>
      <c r="L7" s="150"/>
      <c r="M7" s="150"/>
      <c r="N7" s="152"/>
      <c r="O7" s="153"/>
      <c r="P7" s="154"/>
      <c r="Q7" s="155"/>
      <c r="R7" s="156"/>
      <c r="T7" s="157" t="e">
        <f>#REF!</f>
        <v>#REF!</v>
      </c>
    </row>
    <row r="8" spans="1:20" s="46" customFormat="1" ht="9" customHeight="1">
      <c r="A8" s="158"/>
      <c r="B8" s="159"/>
      <c r="C8" s="159"/>
      <c r="D8" s="159"/>
      <c r="E8" s="160"/>
      <c r="F8" s="160"/>
      <c r="G8" s="161"/>
      <c r="H8" s="162" t="s">
        <v>15</v>
      </c>
      <c r="I8" s="163"/>
      <c r="J8" s="164">
        <f>UPPER(IF(OR(I8="a",I8="as"),E7,IF(OR(I8="b",I8="bs"),E9,)))</f>
      </c>
      <c r="K8" s="164"/>
      <c r="L8" s="150"/>
      <c r="M8" s="150"/>
      <c r="N8" s="152"/>
      <c r="O8" s="153"/>
      <c r="P8" s="154"/>
      <c r="Q8" s="155"/>
      <c r="R8" s="156"/>
      <c r="T8" s="165" t="e">
        <f>#REF!</f>
        <v>#REF!</v>
      </c>
    </row>
    <row r="9" spans="1:20" s="46" customFormat="1" ht="9" customHeight="1">
      <c r="A9" s="158">
        <v>2</v>
      </c>
      <c r="B9" s="147">
        <f>IF($D9="","",VLOOKUP($D9,'Boys Si Main Draw Prep'!$A$7:$P$38,15))</f>
      </c>
      <c r="C9" s="147">
        <f>IF($D9="","",VLOOKUP($D9,'Boys Si Main Draw Prep'!$A$7:$P$38,16))</f>
      </c>
      <c r="D9" s="148"/>
      <c r="E9" s="166">
        <f>UPPER(IF($D9="","",VLOOKUP($D9,'Boys Si Main Draw Prep'!$A$7:$P$38,2)))</f>
      </c>
      <c r="F9" s="166">
        <f>IF($D9="","",VLOOKUP($D9,'Boys Si Main Draw Prep'!$A$7:$P$38,3))</f>
      </c>
      <c r="G9" s="166"/>
      <c r="H9" s="166">
        <f>IF($D9="","",VLOOKUP($D9,'Boys Si Main Draw Prep'!$A$7:$P$38,4))</f>
      </c>
      <c r="I9" s="167"/>
      <c r="J9" s="150"/>
      <c r="K9" s="168"/>
      <c r="L9" s="150"/>
      <c r="M9" s="150"/>
      <c r="N9" s="152"/>
      <c r="O9" s="153"/>
      <c r="P9" s="154"/>
      <c r="Q9" s="155"/>
      <c r="R9" s="156"/>
      <c r="T9" s="165" t="e">
        <f>#REF!</f>
        <v>#REF!</v>
      </c>
    </row>
    <row r="10" spans="1:20" s="46" customFormat="1" ht="9" customHeight="1">
      <c r="A10" s="158"/>
      <c r="B10" s="159"/>
      <c r="C10" s="159"/>
      <c r="D10" s="169"/>
      <c r="E10" s="160"/>
      <c r="F10" s="160"/>
      <c r="G10" s="161"/>
      <c r="H10" s="160"/>
      <c r="I10" s="170"/>
      <c r="J10" s="162" t="s">
        <v>15</v>
      </c>
      <c r="K10" s="171"/>
      <c r="L10" s="164">
        <f>UPPER(IF(OR(K10="a",K10="as"),J8,IF(OR(K10="b",K10="bs"),J12,)))</f>
      </c>
      <c r="M10" s="172"/>
      <c r="N10" s="173"/>
      <c r="O10" s="173"/>
      <c r="P10" s="154"/>
      <c r="Q10" s="155"/>
      <c r="R10" s="156"/>
      <c r="T10" s="165" t="e">
        <f>#REF!</f>
        <v>#REF!</v>
      </c>
    </row>
    <row r="11" spans="1:20" s="46" customFormat="1" ht="9" customHeight="1">
      <c r="A11" s="158">
        <v>3</v>
      </c>
      <c r="B11" s="147">
        <f>IF($D11="","",VLOOKUP($D11,'Boys Si Main Draw Prep'!$A$7:$P$38,15))</f>
      </c>
      <c r="C11" s="147">
        <f>IF($D11="","",VLOOKUP($D11,'Boys Si Main Draw Prep'!$A$7:$P$38,16))</f>
      </c>
      <c r="D11" s="148"/>
      <c r="E11" s="166">
        <f>UPPER(IF($D11="","",VLOOKUP($D11,'Boys Si Main Draw Prep'!$A$7:$P$38,2)))</f>
      </c>
      <c r="F11" s="166">
        <f>IF($D11="","",VLOOKUP($D11,'Boys Si Main Draw Prep'!$A$7:$P$38,3))</f>
      </c>
      <c r="G11" s="166"/>
      <c r="H11" s="166">
        <f>IF($D11="","",VLOOKUP($D11,'Boys Si Main Draw Prep'!$A$7:$P$38,4))</f>
      </c>
      <c r="I11" s="151"/>
      <c r="J11" s="150"/>
      <c r="K11" s="174"/>
      <c r="L11" s="150"/>
      <c r="M11" s="175"/>
      <c r="N11" s="173"/>
      <c r="O11" s="173"/>
      <c r="P11" s="154"/>
      <c r="Q11" s="155"/>
      <c r="R11" s="156"/>
      <c r="T11" s="165" t="e">
        <f>#REF!</f>
        <v>#REF!</v>
      </c>
    </row>
    <row r="12" spans="1:20" s="46" customFormat="1" ht="9" customHeight="1">
      <c r="A12" s="158"/>
      <c r="B12" s="159"/>
      <c r="C12" s="159"/>
      <c r="D12" s="169"/>
      <c r="E12" s="160"/>
      <c r="F12" s="160"/>
      <c r="G12" s="161"/>
      <c r="H12" s="162" t="s">
        <v>15</v>
      </c>
      <c r="I12" s="163"/>
      <c r="J12" s="164">
        <f>UPPER(IF(OR(I12="a",I12="as"),E11,IF(OR(I12="b",I12="bs"),E13,)))</f>
      </c>
      <c r="K12" s="176"/>
      <c r="L12" s="150"/>
      <c r="M12" s="175"/>
      <c r="N12" s="173"/>
      <c r="O12" s="173"/>
      <c r="P12" s="154"/>
      <c r="Q12" s="155"/>
      <c r="R12" s="156"/>
      <c r="T12" s="165" t="e">
        <f>#REF!</f>
        <v>#REF!</v>
      </c>
    </row>
    <row r="13" spans="1:20" s="46" customFormat="1" ht="9" customHeight="1">
      <c r="A13" s="158">
        <v>4</v>
      </c>
      <c r="B13" s="147">
        <f>IF($D13="","",VLOOKUP($D13,'Boys Si Main Draw Prep'!$A$7:$P$38,15))</f>
      </c>
      <c r="C13" s="147">
        <f>IF($D13="","",VLOOKUP($D13,'Boys Si Main Draw Prep'!$A$7:$P$38,16))</f>
      </c>
      <c r="D13" s="148"/>
      <c r="E13" s="166">
        <f>UPPER(IF($D13="","",VLOOKUP($D13,'Boys Si Main Draw Prep'!$A$7:$P$38,2)))</f>
      </c>
      <c r="F13" s="166">
        <f>IF($D13="","",VLOOKUP($D13,'Boys Si Main Draw Prep'!$A$7:$P$38,3))</f>
      </c>
      <c r="G13" s="166"/>
      <c r="H13" s="166">
        <f>IF($D13="","",VLOOKUP($D13,'Boys Si Main Draw Prep'!$A$7:$P$38,4))</f>
      </c>
      <c r="I13" s="177"/>
      <c r="J13" s="150"/>
      <c r="K13" s="150"/>
      <c r="L13" s="150"/>
      <c r="M13" s="175"/>
      <c r="N13" s="173"/>
      <c r="O13" s="173"/>
      <c r="P13" s="154"/>
      <c r="Q13" s="155"/>
      <c r="R13" s="156"/>
      <c r="T13" s="165" t="e">
        <f>#REF!</f>
        <v>#REF!</v>
      </c>
    </row>
    <row r="14" spans="1:20" s="46" customFormat="1" ht="9" customHeight="1">
      <c r="A14" s="158"/>
      <c r="B14" s="159"/>
      <c r="C14" s="159"/>
      <c r="D14" s="169"/>
      <c r="E14" s="150"/>
      <c r="F14" s="150"/>
      <c r="G14" s="59"/>
      <c r="H14" s="178"/>
      <c r="I14" s="170"/>
      <c r="J14" s="150"/>
      <c r="K14" s="150"/>
      <c r="L14" s="162" t="s">
        <v>15</v>
      </c>
      <c r="M14" s="171"/>
      <c r="N14" s="164">
        <f>UPPER(IF(OR(M14="a",M14="as"),L10,IF(OR(M14="b",M14="bs"),L18,)))</f>
      </c>
      <c r="O14" s="172"/>
      <c r="P14" s="154"/>
      <c r="Q14" s="155"/>
      <c r="R14" s="156"/>
      <c r="T14" s="165" t="e">
        <f>#REF!</f>
        <v>#REF!</v>
      </c>
    </row>
    <row r="15" spans="1:20" s="46" customFormat="1" ht="9" customHeight="1">
      <c r="A15" s="158">
        <v>5</v>
      </c>
      <c r="B15" s="147">
        <f>IF($D15="","",VLOOKUP($D15,'Boys Si Main Draw Prep'!$A$7:$P$38,15))</f>
      </c>
      <c r="C15" s="147">
        <f>IF($D15="","",VLOOKUP($D15,'Boys Si Main Draw Prep'!$A$7:$P$38,16))</f>
      </c>
      <c r="D15" s="148"/>
      <c r="E15" s="166">
        <f>UPPER(IF($D15="","",VLOOKUP($D15,'Boys Si Main Draw Prep'!$A$7:$P$38,2)))</f>
      </c>
      <c r="F15" s="166">
        <f>IF($D15="","",VLOOKUP($D15,'Boys Si Main Draw Prep'!$A$7:$P$38,3))</f>
      </c>
      <c r="G15" s="166"/>
      <c r="H15" s="166">
        <f>IF($D15="","",VLOOKUP($D15,'Boys Si Main Draw Prep'!$A$7:$P$38,4))</f>
      </c>
      <c r="I15" s="179"/>
      <c r="J15" s="150"/>
      <c r="K15" s="150"/>
      <c r="L15" s="150"/>
      <c r="M15" s="175"/>
      <c r="N15" s="150"/>
      <c r="O15" s="233"/>
      <c r="P15" s="152"/>
      <c r="Q15" s="153"/>
      <c r="R15" s="156"/>
      <c r="T15" s="165" t="e">
        <f>#REF!</f>
        <v>#REF!</v>
      </c>
    </row>
    <row r="16" spans="1:20" s="46" customFormat="1" ht="9" customHeight="1" thickBot="1">
      <c r="A16" s="158"/>
      <c r="B16" s="159"/>
      <c r="C16" s="159"/>
      <c r="D16" s="169"/>
      <c r="E16" s="160"/>
      <c r="F16" s="160"/>
      <c r="G16" s="161"/>
      <c r="H16" s="162" t="s">
        <v>15</v>
      </c>
      <c r="I16" s="163"/>
      <c r="J16" s="164">
        <f>UPPER(IF(OR(I16="a",I16="as"),E15,IF(OR(I16="b",I16="bs"),E17,)))</f>
      </c>
      <c r="K16" s="164"/>
      <c r="L16" s="150"/>
      <c r="M16" s="175"/>
      <c r="N16" s="152"/>
      <c r="O16" s="233"/>
      <c r="P16" s="152"/>
      <c r="Q16" s="153"/>
      <c r="R16" s="156"/>
      <c r="T16" s="180" t="e">
        <f>#REF!</f>
        <v>#REF!</v>
      </c>
    </row>
    <row r="17" spans="1:18" s="46" customFormat="1" ht="9" customHeight="1">
      <c r="A17" s="158">
        <v>6</v>
      </c>
      <c r="B17" s="147">
        <f>IF($D17="","",VLOOKUP($D17,'Boys Si Main Draw Prep'!$A$7:$P$38,15))</f>
      </c>
      <c r="C17" s="147">
        <f>IF($D17="","",VLOOKUP($D17,'Boys Si Main Draw Prep'!$A$7:$P$38,16))</f>
      </c>
      <c r="D17" s="148"/>
      <c r="E17" s="166">
        <f>UPPER(IF($D17="","",VLOOKUP($D17,'Boys Si Main Draw Prep'!$A$7:$P$38,2)))</f>
      </c>
      <c r="F17" s="166">
        <f>IF($D17="","",VLOOKUP($D17,'Boys Si Main Draw Prep'!$A$7:$P$38,3))</f>
      </c>
      <c r="G17" s="166"/>
      <c r="H17" s="166">
        <f>IF($D17="","",VLOOKUP($D17,'Boys Si Main Draw Prep'!$A$7:$P$38,4))</f>
      </c>
      <c r="I17" s="167"/>
      <c r="J17" s="150"/>
      <c r="K17" s="168"/>
      <c r="L17" s="150"/>
      <c r="M17" s="175"/>
      <c r="N17" s="152"/>
      <c r="O17" s="233"/>
      <c r="P17" s="152"/>
      <c r="Q17" s="153"/>
      <c r="R17" s="156"/>
    </row>
    <row r="18" spans="1:18" s="46" customFormat="1" ht="9" customHeight="1">
      <c r="A18" s="158"/>
      <c r="B18" s="159"/>
      <c r="C18" s="159"/>
      <c r="D18" s="169"/>
      <c r="E18" s="160"/>
      <c r="F18" s="160"/>
      <c r="G18" s="161"/>
      <c r="H18" s="150"/>
      <c r="I18" s="170"/>
      <c r="J18" s="162" t="s">
        <v>15</v>
      </c>
      <c r="K18" s="171"/>
      <c r="L18" s="164">
        <f>UPPER(IF(OR(K18="a",K18="as"),J16,IF(OR(K18="b",K18="bs"),J20,)))</f>
      </c>
      <c r="M18" s="181"/>
      <c r="N18" s="152"/>
      <c r="O18" s="233"/>
      <c r="P18" s="152"/>
      <c r="Q18" s="153"/>
      <c r="R18" s="156"/>
    </row>
    <row r="19" spans="1:18" s="46" customFormat="1" ht="9" customHeight="1">
      <c r="A19" s="158">
        <v>7</v>
      </c>
      <c r="B19" s="147">
        <f>IF($D19="","",VLOOKUP($D19,'Boys Si Main Draw Prep'!$A$7:$P$38,15))</f>
      </c>
      <c r="C19" s="147">
        <f>IF($D19="","",VLOOKUP($D19,'Boys Si Main Draw Prep'!$A$7:$P$38,16))</f>
      </c>
      <c r="D19" s="148"/>
      <c r="E19" s="166">
        <f>UPPER(IF($D19="","",VLOOKUP($D19,'Boys Si Main Draw Prep'!$A$7:$P$38,2)))</f>
      </c>
      <c r="F19" s="166">
        <f>IF($D19="","",VLOOKUP($D19,'Boys Si Main Draw Prep'!$A$7:$P$38,3))</f>
      </c>
      <c r="G19" s="166"/>
      <c r="H19" s="166">
        <f>IF($D19="","",VLOOKUP($D19,'Boys Si Main Draw Prep'!$A$7:$P$38,4))</f>
      </c>
      <c r="I19" s="151"/>
      <c r="J19" s="150"/>
      <c r="K19" s="174"/>
      <c r="L19" s="150"/>
      <c r="M19" s="173"/>
      <c r="N19" s="152"/>
      <c r="O19" s="233"/>
      <c r="P19" s="152"/>
      <c r="Q19" s="153"/>
      <c r="R19" s="156"/>
    </row>
    <row r="20" spans="1:18" s="46" customFormat="1" ht="9" customHeight="1">
      <c r="A20" s="158"/>
      <c r="B20" s="159"/>
      <c r="C20" s="159"/>
      <c r="D20" s="159"/>
      <c r="E20" s="160"/>
      <c r="F20" s="160"/>
      <c r="G20" s="161"/>
      <c r="H20" s="162" t="s">
        <v>15</v>
      </c>
      <c r="I20" s="163"/>
      <c r="J20" s="164">
        <f>UPPER(IF(OR(I20="a",I20="as"),E19,IF(OR(I20="b",I20="bs"),E21,)))</f>
      </c>
      <c r="K20" s="176"/>
      <c r="L20" s="150"/>
      <c r="M20" s="173"/>
      <c r="N20" s="152"/>
      <c r="O20" s="233"/>
      <c r="P20" s="152"/>
      <c r="Q20" s="153"/>
      <c r="R20" s="156"/>
    </row>
    <row r="21" spans="1:18" s="46" customFormat="1" ht="9" customHeight="1">
      <c r="A21" s="146">
        <v>8</v>
      </c>
      <c r="B21" s="147">
        <f>IF($D21="","",VLOOKUP($D21,'Boys Si Main Draw Prep'!$A$7:$P$38,15))</f>
      </c>
      <c r="C21" s="147">
        <f>IF($D21="","",VLOOKUP($D21,'Boys Si Main Draw Prep'!$A$7:$P$38,16))</f>
      </c>
      <c r="D21" s="148"/>
      <c r="E21" s="149">
        <f>UPPER(IF($D21="","",VLOOKUP($D21,'Boys Si Main Draw Prep'!$A$7:$P$38,2)))</f>
      </c>
      <c r="F21" s="149">
        <f>IF($D21="","",VLOOKUP($D21,'Boys Si Main Draw Prep'!$A$7:$P$38,3))</f>
      </c>
      <c r="G21" s="149"/>
      <c r="H21" s="149">
        <f>IF($D21="","",VLOOKUP($D21,'Boys Si Main Draw Prep'!$A$7:$P$38,4))</f>
      </c>
      <c r="I21" s="177"/>
      <c r="J21" s="150"/>
      <c r="K21" s="150"/>
      <c r="L21" s="150"/>
      <c r="M21" s="173"/>
      <c r="N21" s="152"/>
      <c r="O21" s="233"/>
      <c r="P21" s="152"/>
      <c r="Q21" s="153"/>
      <c r="R21" s="156"/>
    </row>
    <row r="22" spans="1:18" s="46" customFormat="1" ht="9" customHeight="1">
      <c r="A22" s="158"/>
      <c r="B22" s="159"/>
      <c r="C22" s="159"/>
      <c r="D22" s="159"/>
      <c r="E22" s="178"/>
      <c r="F22" s="178"/>
      <c r="G22" s="182"/>
      <c r="H22" s="178"/>
      <c r="I22" s="170"/>
      <c r="J22" s="150"/>
      <c r="K22" s="150"/>
      <c r="L22" s="150"/>
      <c r="M22" s="173"/>
      <c r="N22" s="162" t="s">
        <v>15</v>
      </c>
      <c r="O22" s="171"/>
      <c r="P22" s="164">
        <f>UPPER(IF(OR(O22="a",O22="as"),N14,IF(OR(O22="b",O22="bs"),N30,)))</f>
      </c>
      <c r="Q22" s="234"/>
      <c r="R22" s="156"/>
    </row>
    <row r="23" spans="1:18" s="46" customFormat="1" ht="9" customHeight="1">
      <c r="A23" s="146">
        <v>9</v>
      </c>
      <c r="B23" s="147">
        <f>IF($D23="","",VLOOKUP($D23,'Boys Si Main Draw Prep'!$A$7:$P$38,15))</f>
      </c>
      <c r="C23" s="147">
        <f>IF($D23="","",VLOOKUP($D23,'Boys Si Main Draw Prep'!$A$7:$P$38,16))</f>
      </c>
      <c r="D23" s="148"/>
      <c r="E23" s="149">
        <f>UPPER(IF($D23="","",VLOOKUP($D23,'Boys Si Main Draw Prep'!$A$7:$P$38,2)))</f>
      </c>
      <c r="F23" s="149">
        <f>IF($D23="","",VLOOKUP($D23,'Boys Si Main Draw Prep'!$A$7:$P$38,3))</f>
      </c>
      <c r="G23" s="149"/>
      <c r="H23" s="149">
        <f>IF($D23="","",VLOOKUP($D23,'Boys Si Main Draw Prep'!$A$7:$P$38,4))</f>
      </c>
      <c r="I23" s="151"/>
      <c r="J23" s="150"/>
      <c r="K23" s="150"/>
      <c r="L23" s="150"/>
      <c r="M23" s="173"/>
      <c r="N23" s="152"/>
      <c r="O23" s="233"/>
      <c r="P23" s="150"/>
      <c r="Q23" s="233"/>
      <c r="R23" s="156"/>
    </row>
    <row r="24" spans="1:18" s="46" customFormat="1" ht="9" customHeight="1">
      <c r="A24" s="158"/>
      <c r="B24" s="159"/>
      <c r="C24" s="159"/>
      <c r="D24" s="159"/>
      <c r="E24" s="160"/>
      <c r="F24" s="160"/>
      <c r="G24" s="161"/>
      <c r="H24" s="162" t="s">
        <v>15</v>
      </c>
      <c r="I24" s="163"/>
      <c r="J24" s="164">
        <f>UPPER(IF(OR(I24="a",I24="as"),E23,IF(OR(I24="b",I24="bs"),E25,)))</f>
      </c>
      <c r="K24" s="164"/>
      <c r="L24" s="150"/>
      <c r="M24" s="173"/>
      <c r="N24" s="152"/>
      <c r="O24" s="233"/>
      <c r="P24" s="152"/>
      <c r="Q24" s="233"/>
      <c r="R24" s="156"/>
    </row>
    <row r="25" spans="1:18" s="46" customFormat="1" ht="9" customHeight="1">
      <c r="A25" s="158">
        <v>10</v>
      </c>
      <c r="B25" s="147">
        <f>IF($D25="","",VLOOKUP($D25,'Boys Si Main Draw Prep'!$A$7:$P$38,15))</f>
      </c>
      <c r="C25" s="147">
        <f>IF($D25="","",VLOOKUP($D25,'Boys Si Main Draw Prep'!$A$7:$P$38,16))</f>
      </c>
      <c r="D25" s="148"/>
      <c r="E25" s="166">
        <f>UPPER(IF($D25="","",VLOOKUP($D25,'Boys Si Main Draw Prep'!$A$7:$P$38,2)))</f>
      </c>
      <c r="F25" s="166">
        <f>IF($D25="","",VLOOKUP($D25,'Boys Si Main Draw Prep'!$A$7:$P$38,3))</f>
      </c>
      <c r="G25" s="166"/>
      <c r="H25" s="166">
        <f>IF($D25="","",VLOOKUP($D25,'Boys Si Main Draw Prep'!$A$7:$P$38,4))</f>
      </c>
      <c r="I25" s="167"/>
      <c r="J25" s="150"/>
      <c r="K25" s="168"/>
      <c r="L25" s="150"/>
      <c r="M25" s="173"/>
      <c r="N25" s="152"/>
      <c r="O25" s="233"/>
      <c r="P25" s="152"/>
      <c r="Q25" s="233"/>
      <c r="R25" s="156"/>
    </row>
    <row r="26" spans="1:18" s="46" customFormat="1" ht="9" customHeight="1">
      <c r="A26" s="158"/>
      <c r="B26" s="159"/>
      <c r="C26" s="159"/>
      <c r="D26" s="169"/>
      <c r="E26" s="160"/>
      <c r="F26" s="160"/>
      <c r="G26" s="161"/>
      <c r="H26" s="160"/>
      <c r="I26" s="170"/>
      <c r="J26" s="162" t="s">
        <v>15</v>
      </c>
      <c r="K26" s="171"/>
      <c r="L26" s="164">
        <f>UPPER(IF(OR(K26="a",K26="as"),J24,IF(OR(K26="b",K26="bs"),J28,)))</f>
      </c>
      <c r="M26" s="172"/>
      <c r="N26" s="152"/>
      <c r="O26" s="233"/>
      <c r="P26" s="152"/>
      <c r="Q26" s="233"/>
      <c r="R26" s="156"/>
    </row>
    <row r="27" spans="1:18" s="46" customFormat="1" ht="9" customHeight="1">
      <c r="A27" s="158">
        <v>11</v>
      </c>
      <c r="B27" s="147">
        <f>IF($D27="","",VLOOKUP($D27,'Boys Si Main Draw Prep'!$A$7:$P$38,15))</f>
      </c>
      <c r="C27" s="147">
        <f>IF($D27="","",VLOOKUP($D27,'Boys Si Main Draw Prep'!$A$7:$P$38,16))</f>
      </c>
      <c r="D27" s="148"/>
      <c r="E27" s="166">
        <f>UPPER(IF($D27="","",VLOOKUP($D27,'Boys Si Main Draw Prep'!$A$7:$P$38,2)))</f>
      </c>
      <c r="F27" s="166">
        <f>IF($D27="","",VLOOKUP($D27,'Boys Si Main Draw Prep'!$A$7:$P$38,3))</f>
      </c>
      <c r="G27" s="166"/>
      <c r="H27" s="166">
        <f>IF($D27="","",VLOOKUP($D27,'Boys Si Main Draw Prep'!$A$7:$P$38,4))</f>
      </c>
      <c r="I27" s="151"/>
      <c r="J27" s="150"/>
      <c r="K27" s="174"/>
      <c r="L27" s="150"/>
      <c r="M27" s="175"/>
      <c r="N27" s="152"/>
      <c r="O27" s="233"/>
      <c r="P27" s="152"/>
      <c r="Q27" s="233"/>
      <c r="R27" s="156"/>
    </row>
    <row r="28" spans="1:18" s="46" customFormat="1" ht="9" customHeight="1">
      <c r="A28" s="183"/>
      <c r="B28" s="159"/>
      <c r="C28" s="159"/>
      <c r="D28" s="169"/>
      <c r="E28" s="160"/>
      <c r="F28" s="160"/>
      <c r="G28" s="161"/>
      <c r="H28" s="162" t="s">
        <v>15</v>
      </c>
      <c r="I28" s="163"/>
      <c r="J28" s="164">
        <f>UPPER(IF(OR(I28="a",I28="as"),E27,IF(OR(I28="b",I28="bs"),E29,)))</f>
      </c>
      <c r="K28" s="176"/>
      <c r="L28" s="150"/>
      <c r="M28" s="175"/>
      <c r="N28" s="152"/>
      <c r="O28" s="233"/>
      <c r="P28" s="152"/>
      <c r="Q28" s="233"/>
      <c r="R28" s="156"/>
    </row>
    <row r="29" spans="1:18" s="46" customFormat="1" ht="9" customHeight="1">
      <c r="A29" s="158">
        <v>12</v>
      </c>
      <c r="B29" s="147">
        <f>IF($D29="","",VLOOKUP($D29,'Boys Si Main Draw Prep'!$A$7:$P$38,15))</f>
      </c>
      <c r="C29" s="147">
        <f>IF($D29="","",VLOOKUP($D29,'Boys Si Main Draw Prep'!$A$7:$P$38,16))</f>
      </c>
      <c r="D29" s="148"/>
      <c r="E29" s="166">
        <f>UPPER(IF($D29="","",VLOOKUP($D29,'Boys Si Main Draw Prep'!$A$7:$P$38,2)))</f>
      </c>
      <c r="F29" s="166">
        <f>IF($D29="","",VLOOKUP($D29,'Boys Si Main Draw Prep'!$A$7:$P$38,3))</f>
      </c>
      <c r="G29" s="166"/>
      <c r="H29" s="166">
        <f>IF($D29="","",VLOOKUP($D29,'Boys Si Main Draw Prep'!$A$7:$P$38,4))</f>
      </c>
      <c r="I29" s="177"/>
      <c r="J29" s="150"/>
      <c r="K29" s="150"/>
      <c r="L29" s="150"/>
      <c r="M29" s="175"/>
      <c r="N29" s="152"/>
      <c r="O29" s="233"/>
      <c r="P29" s="152"/>
      <c r="Q29" s="233"/>
      <c r="R29" s="156"/>
    </row>
    <row r="30" spans="1:18" s="46" customFormat="1" ht="9" customHeight="1">
      <c r="A30" s="158"/>
      <c r="B30" s="159"/>
      <c r="C30" s="159"/>
      <c r="D30" s="169"/>
      <c r="E30" s="150"/>
      <c r="F30" s="150"/>
      <c r="G30" s="59"/>
      <c r="H30" s="178"/>
      <c r="I30" s="170"/>
      <c r="J30" s="150"/>
      <c r="K30" s="150"/>
      <c r="L30" s="162" t="s">
        <v>15</v>
      </c>
      <c r="M30" s="171"/>
      <c r="N30" s="164">
        <f>UPPER(IF(OR(M30="a",M30="as"),L26,IF(OR(M30="b",M30="bs"),L34,)))</f>
      </c>
      <c r="O30" s="235"/>
      <c r="P30" s="152"/>
      <c r="Q30" s="233"/>
      <c r="R30" s="156"/>
    </row>
    <row r="31" spans="1:18" s="46" customFormat="1" ht="9" customHeight="1">
      <c r="A31" s="158">
        <v>13</v>
      </c>
      <c r="B31" s="147">
        <f>IF($D31="","",VLOOKUP($D31,'Boys Si Main Draw Prep'!$A$7:$P$38,15))</f>
      </c>
      <c r="C31" s="147">
        <f>IF($D31="","",VLOOKUP($D31,'Boys Si Main Draw Prep'!$A$7:$P$38,16))</f>
      </c>
      <c r="D31" s="148"/>
      <c r="E31" s="166">
        <f>UPPER(IF($D31="","",VLOOKUP($D31,'Boys Si Main Draw Prep'!$A$7:$P$38,2)))</f>
      </c>
      <c r="F31" s="166">
        <f>IF($D31="","",VLOOKUP($D31,'Boys Si Main Draw Prep'!$A$7:$P$38,3))</f>
      </c>
      <c r="G31" s="166"/>
      <c r="H31" s="166">
        <f>IF($D31="","",VLOOKUP($D31,'Boys Si Main Draw Prep'!$A$7:$P$38,4))</f>
      </c>
      <c r="I31" s="179"/>
      <c r="J31" s="150"/>
      <c r="K31" s="150"/>
      <c r="L31" s="150"/>
      <c r="M31" s="175"/>
      <c r="N31" s="150"/>
      <c r="O31" s="153"/>
      <c r="P31" s="152"/>
      <c r="Q31" s="233"/>
      <c r="R31" s="156"/>
    </row>
    <row r="32" spans="1:18" s="46" customFormat="1" ht="9" customHeight="1">
      <c r="A32" s="158"/>
      <c r="B32" s="159"/>
      <c r="C32" s="159"/>
      <c r="D32" s="169"/>
      <c r="E32" s="160"/>
      <c r="F32" s="160"/>
      <c r="G32" s="161"/>
      <c r="H32" s="162" t="s">
        <v>15</v>
      </c>
      <c r="I32" s="163"/>
      <c r="J32" s="164">
        <f>UPPER(IF(OR(I32="a",I32="as"),E31,IF(OR(I32="b",I32="bs"),E33,)))</f>
      </c>
      <c r="K32" s="164"/>
      <c r="L32" s="150"/>
      <c r="M32" s="175"/>
      <c r="N32" s="152"/>
      <c r="O32" s="153"/>
      <c r="P32" s="152"/>
      <c r="Q32" s="233"/>
      <c r="R32" s="156"/>
    </row>
    <row r="33" spans="1:18" s="46" customFormat="1" ht="9" customHeight="1">
      <c r="A33" s="158">
        <v>14</v>
      </c>
      <c r="B33" s="147">
        <f>IF($D33="","",VLOOKUP($D33,'Boys Si Main Draw Prep'!$A$7:$P$38,15))</f>
      </c>
      <c r="C33" s="147">
        <f>IF($D33="","",VLOOKUP($D33,'Boys Si Main Draw Prep'!$A$7:$P$38,16))</f>
      </c>
      <c r="D33" s="148"/>
      <c r="E33" s="166">
        <f>UPPER(IF($D33="","",VLOOKUP($D33,'Boys Si Main Draw Prep'!$A$7:$P$38,2)))</f>
      </c>
      <c r="F33" s="166">
        <f>IF($D33="","",VLOOKUP($D33,'Boys Si Main Draw Prep'!$A$7:$P$38,3))</f>
      </c>
      <c r="G33" s="166"/>
      <c r="H33" s="166">
        <f>IF($D33="","",VLOOKUP($D33,'Boys Si Main Draw Prep'!$A$7:$P$38,4))</f>
      </c>
      <c r="I33" s="167"/>
      <c r="J33" s="150"/>
      <c r="K33" s="168"/>
      <c r="L33" s="150"/>
      <c r="M33" s="175"/>
      <c r="N33" s="152"/>
      <c r="O33" s="153"/>
      <c r="P33" s="152"/>
      <c r="Q33" s="233"/>
      <c r="R33" s="156"/>
    </row>
    <row r="34" spans="1:18" s="46" customFormat="1" ht="9" customHeight="1">
      <c r="A34" s="158"/>
      <c r="B34" s="159"/>
      <c r="C34" s="159"/>
      <c r="D34" s="169"/>
      <c r="E34" s="160"/>
      <c r="F34" s="160"/>
      <c r="G34" s="161"/>
      <c r="H34" s="150"/>
      <c r="I34" s="170"/>
      <c r="J34" s="162" t="s">
        <v>15</v>
      </c>
      <c r="K34" s="171"/>
      <c r="L34" s="164">
        <f>UPPER(IF(OR(K34="a",K34="as"),J32,IF(OR(K34="b",K34="bs"),J36,)))</f>
      </c>
      <c r="M34" s="181"/>
      <c r="N34" s="152"/>
      <c r="O34" s="153"/>
      <c r="P34" s="152"/>
      <c r="Q34" s="233"/>
      <c r="R34" s="156"/>
    </row>
    <row r="35" spans="1:18" s="46" customFormat="1" ht="9" customHeight="1">
      <c r="A35" s="158">
        <v>15</v>
      </c>
      <c r="B35" s="147">
        <f>IF($D35="","",VLOOKUP($D35,'Boys Si Main Draw Prep'!$A$7:$P$38,15))</f>
      </c>
      <c r="C35" s="147">
        <f>IF($D35="","",VLOOKUP($D35,'Boys Si Main Draw Prep'!$A$7:$P$38,16))</f>
      </c>
      <c r="D35" s="148"/>
      <c r="E35" s="166">
        <f>UPPER(IF($D35="","",VLOOKUP($D35,'Boys Si Main Draw Prep'!$A$7:$P$38,2)))</f>
      </c>
      <c r="F35" s="166">
        <f>IF($D35="","",VLOOKUP($D35,'Boys Si Main Draw Prep'!$A$7:$P$38,3))</f>
      </c>
      <c r="G35" s="166"/>
      <c r="H35" s="166">
        <f>IF($D35="","",VLOOKUP($D35,'Boys Si Main Draw Prep'!$A$7:$P$38,4))</f>
      </c>
      <c r="I35" s="151"/>
      <c r="J35" s="150"/>
      <c r="K35" s="174"/>
      <c r="L35" s="150"/>
      <c r="M35" s="173"/>
      <c r="N35" s="152"/>
      <c r="O35" s="153"/>
      <c r="P35" s="152"/>
      <c r="Q35" s="233"/>
      <c r="R35" s="156"/>
    </row>
    <row r="36" spans="1:18" s="46" customFormat="1" ht="9" customHeight="1">
      <c r="A36" s="158"/>
      <c r="B36" s="159"/>
      <c r="C36" s="159"/>
      <c r="D36" s="159"/>
      <c r="E36" s="160"/>
      <c r="F36" s="160"/>
      <c r="G36" s="161"/>
      <c r="H36" s="162" t="s">
        <v>15</v>
      </c>
      <c r="I36" s="163"/>
      <c r="J36" s="164">
        <f>UPPER(IF(OR(I36="a",I36="as"),E35,IF(OR(I36="b",I36="bs"),E37,)))</f>
      </c>
      <c r="K36" s="176"/>
      <c r="L36" s="150"/>
      <c r="M36" s="173"/>
      <c r="N36" s="152"/>
      <c r="O36" s="153"/>
      <c r="P36" s="152"/>
      <c r="Q36" s="233"/>
      <c r="R36" s="156"/>
    </row>
    <row r="37" spans="1:18" s="46" customFormat="1" ht="9" customHeight="1">
      <c r="A37" s="146">
        <v>16</v>
      </c>
      <c r="B37" s="147">
        <f>IF($D37="","",VLOOKUP($D37,'Boys Si Main Draw Prep'!$A$7:$P$38,15))</f>
      </c>
      <c r="C37" s="147">
        <f>IF($D37="","",VLOOKUP($D37,'Boys Si Main Draw Prep'!$A$7:$P$38,16))</f>
      </c>
      <c r="D37" s="148"/>
      <c r="E37" s="149">
        <f>UPPER(IF($D37="","",VLOOKUP($D37,'Boys Si Main Draw Prep'!$A$7:$P$38,2)))</f>
      </c>
      <c r="F37" s="149">
        <f>IF($D37="","",VLOOKUP($D37,'Boys Si Main Draw Prep'!$A$7:$P$38,3))</f>
      </c>
      <c r="G37" s="149"/>
      <c r="H37" s="149">
        <f>IF($D37="","",VLOOKUP($D37,'Boys Si Main Draw Prep'!$A$7:$P$38,4))</f>
      </c>
      <c r="I37" s="177"/>
      <c r="J37" s="150"/>
      <c r="K37" s="150"/>
      <c r="L37" s="150"/>
      <c r="M37" s="173"/>
      <c r="N37" s="153"/>
      <c r="O37" s="153"/>
      <c r="P37" s="152"/>
      <c r="Q37" s="233"/>
      <c r="R37" s="156"/>
    </row>
    <row r="38" spans="1:18" s="46" customFormat="1" ht="9" customHeight="1">
      <c r="A38" s="158"/>
      <c r="B38" s="159"/>
      <c r="C38" s="159"/>
      <c r="D38" s="159"/>
      <c r="E38" s="160"/>
      <c r="F38" s="160"/>
      <c r="G38" s="161"/>
      <c r="H38" s="160"/>
      <c r="I38" s="170"/>
      <c r="J38" s="150"/>
      <c r="K38" s="150"/>
      <c r="L38" s="150"/>
      <c r="M38" s="173"/>
      <c r="N38" s="236" t="s">
        <v>65</v>
      </c>
      <c r="O38" s="237"/>
      <c r="P38" s="164">
        <f>UPPER(IF(OR(O39="a",O39="as"),P22,IF(OR(O39="b",O39="bs"),P54,)))</f>
      </c>
      <c r="Q38" s="238"/>
      <c r="R38" s="156"/>
    </row>
    <row r="39" spans="1:18" s="46" customFormat="1" ht="9" customHeight="1">
      <c r="A39" s="146">
        <v>17</v>
      </c>
      <c r="B39" s="147">
        <f>IF($D39="","",VLOOKUP($D39,'Boys Si Main Draw Prep'!$A$7:$P$38,15))</f>
      </c>
      <c r="C39" s="147">
        <f>IF($D39="","",VLOOKUP($D39,'Boys Si Main Draw Prep'!$A$7:$P$38,16))</f>
      </c>
      <c r="D39" s="148"/>
      <c r="E39" s="149">
        <f>UPPER(IF($D39="","",VLOOKUP($D39,'Boys Si Main Draw Prep'!$A$7:$P$38,2)))</f>
      </c>
      <c r="F39" s="149">
        <f>IF($D39="","",VLOOKUP($D39,'Boys Si Main Draw Prep'!$A$7:$P$38,3))</f>
      </c>
      <c r="G39" s="149"/>
      <c r="H39" s="149">
        <f>IF($D39="","",VLOOKUP($D39,'Boys Si Main Draw Prep'!$A$7:$P$38,4))</f>
      </c>
      <c r="I39" s="151"/>
      <c r="J39" s="150"/>
      <c r="K39" s="150"/>
      <c r="L39" s="150"/>
      <c r="M39" s="173"/>
      <c r="N39" s="162" t="s">
        <v>15</v>
      </c>
      <c r="O39" s="239"/>
      <c r="P39" s="150"/>
      <c r="Q39" s="233"/>
      <c r="R39" s="156"/>
    </row>
    <row r="40" spans="1:18" s="46" customFormat="1" ht="9" customHeight="1">
      <c r="A40" s="158"/>
      <c r="B40" s="159"/>
      <c r="C40" s="159"/>
      <c r="D40" s="159"/>
      <c r="E40" s="160"/>
      <c r="F40" s="160"/>
      <c r="G40" s="161"/>
      <c r="H40" s="162" t="s">
        <v>15</v>
      </c>
      <c r="I40" s="163"/>
      <c r="J40" s="164">
        <f>UPPER(IF(OR(I40="a",I40="as"),E39,IF(OR(I40="b",I40="bs"),E41,)))</f>
      </c>
      <c r="K40" s="164"/>
      <c r="L40" s="150"/>
      <c r="M40" s="173"/>
      <c r="N40" s="152"/>
      <c r="O40" s="153"/>
      <c r="P40" s="152"/>
      <c r="Q40" s="233"/>
      <c r="R40" s="156"/>
    </row>
    <row r="41" spans="1:18" s="46" customFormat="1" ht="9" customHeight="1">
      <c r="A41" s="158">
        <v>18</v>
      </c>
      <c r="B41" s="147">
        <f>IF($D41="","",VLOOKUP($D41,'Boys Si Main Draw Prep'!$A$7:$P$38,15))</f>
      </c>
      <c r="C41" s="147">
        <f>IF($D41="","",VLOOKUP($D41,'Boys Si Main Draw Prep'!$A$7:$P$38,16))</f>
      </c>
      <c r="D41" s="148"/>
      <c r="E41" s="166">
        <f>UPPER(IF($D41="","",VLOOKUP($D41,'Boys Si Main Draw Prep'!$A$7:$P$38,2)))</f>
      </c>
      <c r="F41" s="166">
        <f>IF($D41="","",VLOOKUP($D41,'Boys Si Main Draw Prep'!$A$7:$P$38,3))</f>
      </c>
      <c r="G41" s="166"/>
      <c r="H41" s="166">
        <f>IF($D41="","",VLOOKUP($D41,'Boys Si Main Draw Prep'!$A$7:$P$38,4))</f>
      </c>
      <c r="I41" s="167"/>
      <c r="J41" s="150"/>
      <c r="K41" s="168"/>
      <c r="L41" s="150"/>
      <c r="M41" s="173"/>
      <c r="N41" s="152"/>
      <c r="O41" s="153"/>
      <c r="P41" s="152"/>
      <c r="Q41" s="233"/>
      <c r="R41" s="156"/>
    </row>
    <row r="42" spans="1:18" s="46" customFormat="1" ht="9" customHeight="1">
      <c r="A42" s="158"/>
      <c r="B42" s="159"/>
      <c r="C42" s="159"/>
      <c r="D42" s="169"/>
      <c r="E42" s="160"/>
      <c r="F42" s="160"/>
      <c r="G42" s="161"/>
      <c r="H42" s="160"/>
      <c r="I42" s="170"/>
      <c r="J42" s="162" t="s">
        <v>15</v>
      </c>
      <c r="K42" s="171"/>
      <c r="L42" s="164">
        <f>UPPER(IF(OR(K42="a",K42="as"),J40,IF(OR(K42="b",K42="bs"),J44,)))</f>
      </c>
      <c r="M42" s="172"/>
      <c r="N42" s="152"/>
      <c r="O42" s="153"/>
      <c r="P42" s="152"/>
      <c r="Q42" s="233"/>
      <c r="R42" s="156"/>
    </row>
    <row r="43" spans="1:18" s="46" customFormat="1" ht="9" customHeight="1">
      <c r="A43" s="158">
        <v>19</v>
      </c>
      <c r="B43" s="147">
        <f>IF($D43="","",VLOOKUP($D43,'Boys Si Main Draw Prep'!$A$7:$P$38,15))</f>
      </c>
      <c r="C43" s="147">
        <f>IF($D43="","",VLOOKUP($D43,'Boys Si Main Draw Prep'!$A$7:$P$38,16))</f>
      </c>
      <c r="D43" s="148"/>
      <c r="E43" s="166">
        <f>UPPER(IF($D43="","",VLOOKUP($D43,'Boys Si Main Draw Prep'!$A$7:$P$38,2)))</f>
      </c>
      <c r="F43" s="166">
        <f>IF($D43="","",VLOOKUP($D43,'Boys Si Main Draw Prep'!$A$7:$P$38,3))</f>
      </c>
      <c r="G43" s="166"/>
      <c r="H43" s="166">
        <f>IF($D43="","",VLOOKUP($D43,'Boys Si Main Draw Prep'!$A$7:$P$38,4))</f>
      </c>
      <c r="I43" s="151"/>
      <c r="J43" s="150"/>
      <c r="K43" s="174"/>
      <c r="L43" s="150"/>
      <c r="M43" s="175"/>
      <c r="N43" s="152"/>
      <c r="O43" s="153"/>
      <c r="P43" s="152"/>
      <c r="Q43" s="233"/>
      <c r="R43" s="156"/>
    </row>
    <row r="44" spans="1:18" s="46" customFormat="1" ht="9" customHeight="1">
      <c r="A44" s="158"/>
      <c r="B44" s="159"/>
      <c r="C44" s="159"/>
      <c r="D44" s="169"/>
      <c r="E44" s="160"/>
      <c r="F44" s="160"/>
      <c r="G44" s="161"/>
      <c r="H44" s="162" t="s">
        <v>15</v>
      </c>
      <c r="I44" s="163"/>
      <c r="J44" s="164">
        <f>UPPER(IF(OR(I44="a",I44="as"),E43,IF(OR(I44="b",I44="bs"),E45,)))</f>
      </c>
      <c r="K44" s="176"/>
      <c r="L44" s="150"/>
      <c r="M44" s="175"/>
      <c r="N44" s="152"/>
      <c r="O44" s="153"/>
      <c r="P44" s="152"/>
      <c r="Q44" s="233"/>
      <c r="R44" s="156"/>
    </row>
    <row r="45" spans="1:18" s="46" customFormat="1" ht="9" customHeight="1">
      <c r="A45" s="158">
        <v>20</v>
      </c>
      <c r="B45" s="147">
        <f>IF($D45="","",VLOOKUP($D45,'Boys Si Main Draw Prep'!$A$7:$P$38,15))</f>
      </c>
      <c r="C45" s="147">
        <f>IF($D45="","",VLOOKUP($D45,'Boys Si Main Draw Prep'!$A$7:$P$38,16))</f>
      </c>
      <c r="D45" s="148"/>
      <c r="E45" s="166">
        <f>UPPER(IF($D45="","",VLOOKUP($D45,'Boys Si Main Draw Prep'!$A$7:$P$38,2)))</f>
      </c>
      <c r="F45" s="166">
        <f>IF($D45="","",VLOOKUP($D45,'Boys Si Main Draw Prep'!$A$7:$P$38,3))</f>
      </c>
      <c r="G45" s="166"/>
      <c r="H45" s="166">
        <f>IF($D45="","",VLOOKUP($D45,'Boys Si Main Draw Prep'!$A$7:$P$38,4))</f>
      </c>
      <c r="I45" s="177"/>
      <c r="J45" s="150"/>
      <c r="K45" s="150"/>
      <c r="L45" s="150"/>
      <c r="M45" s="175"/>
      <c r="N45" s="152"/>
      <c r="O45" s="153"/>
      <c r="P45" s="152"/>
      <c r="Q45" s="233"/>
      <c r="R45" s="156"/>
    </row>
    <row r="46" spans="1:18" s="46" customFormat="1" ht="9" customHeight="1">
      <c r="A46" s="158"/>
      <c r="B46" s="159"/>
      <c r="C46" s="159"/>
      <c r="D46" s="169"/>
      <c r="E46" s="150"/>
      <c r="F46" s="150"/>
      <c r="G46" s="59"/>
      <c r="H46" s="178"/>
      <c r="I46" s="170"/>
      <c r="J46" s="150"/>
      <c r="K46" s="150"/>
      <c r="L46" s="162" t="s">
        <v>15</v>
      </c>
      <c r="M46" s="171"/>
      <c r="N46" s="164">
        <f>UPPER(IF(OR(M46="a",M46="as"),L42,IF(OR(M46="b",M46="bs"),L50,)))</f>
      </c>
      <c r="O46" s="234"/>
      <c r="P46" s="152"/>
      <c r="Q46" s="233"/>
      <c r="R46" s="156"/>
    </row>
    <row r="47" spans="1:18" s="46" customFormat="1" ht="9" customHeight="1">
      <c r="A47" s="158">
        <v>21</v>
      </c>
      <c r="B47" s="147">
        <f>IF($D47="","",VLOOKUP($D47,'Boys Si Main Draw Prep'!$A$7:$P$38,15))</f>
      </c>
      <c r="C47" s="147">
        <f>IF($D47="","",VLOOKUP($D47,'Boys Si Main Draw Prep'!$A$7:$P$38,16))</f>
      </c>
      <c r="D47" s="148"/>
      <c r="E47" s="166">
        <f>UPPER(IF($D47="","",VLOOKUP($D47,'Boys Si Main Draw Prep'!$A$7:$P$38,2)))</f>
      </c>
      <c r="F47" s="166">
        <f>IF($D47="","",VLOOKUP($D47,'Boys Si Main Draw Prep'!$A$7:$P$38,3))</f>
      </c>
      <c r="G47" s="166"/>
      <c r="H47" s="166">
        <f>IF($D47="","",VLOOKUP($D47,'Boys Si Main Draw Prep'!$A$7:$P$38,4))</f>
      </c>
      <c r="I47" s="179"/>
      <c r="J47" s="150"/>
      <c r="K47" s="150"/>
      <c r="L47" s="150"/>
      <c r="M47" s="175"/>
      <c r="N47" s="150"/>
      <c r="O47" s="233"/>
      <c r="P47" s="152"/>
      <c r="Q47" s="233"/>
      <c r="R47" s="156"/>
    </row>
    <row r="48" spans="1:18" s="46" customFormat="1" ht="9" customHeight="1">
      <c r="A48" s="158"/>
      <c r="B48" s="159"/>
      <c r="C48" s="159"/>
      <c r="D48" s="169"/>
      <c r="E48" s="160"/>
      <c r="F48" s="160"/>
      <c r="G48" s="161"/>
      <c r="H48" s="162" t="s">
        <v>15</v>
      </c>
      <c r="I48" s="163"/>
      <c r="J48" s="164">
        <f>UPPER(IF(OR(I48="a",I48="as"),E47,IF(OR(I48="b",I48="bs"),E49,)))</f>
      </c>
      <c r="K48" s="164"/>
      <c r="L48" s="150"/>
      <c r="M48" s="175"/>
      <c r="N48" s="152"/>
      <c r="O48" s="233"/>
      <c r="P48" s="152"/>
      <c r="Q48" s="233"/>
      <c r="R48" s="156"/>
    </row>
    <row r="49" spans="1:18" s="46" customFormat="1" ht="9" customHeight="1">
      <c r="A49" s="158">
        <v>22</v>
      </c>
      <c r="B49" s="147">
        <f>IF($D49="","",VLOOKUP($D49,'Boys Si Main Draw Prep'!$A$7:$P$38,15))</f>
      </c>
      <c r="C49" s="147">
        <f>IF($D49="","",VLOOKUP($D49,'Boys Si Main Draw Prep'!$A$7:$P$38,16))</f>
      </c>
      <c r="D49" s="148"/>
      <c r="E49" s="166">
        <f>UPPER(IF($D49="","",VLOOKUP($D49,'Boys Si Main Draw Prep'!$A$7:$P$38,2)))</f>
      </c>
      <c r="F49" s="166">
        <f>IF($D49="","",VLOOKUP($D49,'Boys Si Main Draw Prep'!$A$7:$P$38,3))</f>
      </c>
      <c r="G49" s="166"/>
      <c r="H49" s="166">
        <f>IF($D49="","",VLOOKUP($D49,'Boys Si Main Draw Prep'!$A$7:$P$38,4))</f>
      </c>
      <c r="I49" s="167"/>
      <c r="J49" s="150"/>
      <c r="K49" s="168"/>
      <c r="L49" s="150"/>
      <c r="M49" s="175"/>
      <c r="N49" s="152"/>
      <c r="O49" s="233"/>
      <c r="P49" s="152"/>
      <c r="Q49" s="233"/>
      <c r="R49" s="156"/>
    </row>
    <row r="50" spans="1:18" s="46" customFormat="1" ht="9" customHeight="1">
      <c r="A50" s="158"/>
      <c r="B50" s="159"/>
      <c r="C50" s="159"/>
      <c r="D50" s="169"/>
      <c r="E50" s="160"/>
      <c r="F50" s="160"/>
      <c r="G50" s="161"/>
      <c r="H50" s="150"/>
      <c r="I50" s="170"/>
      <c r="J50" s="162" t="s">
        <v>15</v>
      </c>
      <c r="K50" s="171"/>
      <c r="L50" s="164">
        <f>UPPER(IF(OR(K50="a",K50="as"),J48,IF(OR(K50="b",K50="bs"),J52,)))</f>
      </c>
      <c r="M50" s="181"/>
      <c r="N50" s="152"/>
      <c r="O50" s="233"/>
      <c r="P50" s="152"/>
      <c r="Q50" s="233"/>
      <c r="R50" s="156"/>
    </row>
    <row r="51" spans="1:18" s="46" customFormat="1" ht="9" customHeight="1">
      <c r="A51" s="158">
        <v>23</v>
      </c>
      <c r="B51" s="147">
        <f>IF($D51="","",VLOOKUP($D51,'Boys Si Main Draw Prep'!$A$7:$P$38,15))</f>
      </c>
      <c r="C51" s="147">
        <f>IF($D51="","",VLOOKUP($D51,'Boys Si Main Draw Prep'!$A$7:$P$38,16))</f>
      </c>
      <c r="D51" s="148"/>
      <c r="E51" s="166">
        <f>UPPER(IF($D51="","",VLOOKUP($D51,'Boys Si Main Draw Prep'!$A$7:$P$38,2)))</f>
      </c>
      <c r="F51" s="166">
        <f>IF($D51="","",VLOOKUP($D51,'Boys Si Main Draw Prep'!$A$7:$P$38,3))</f>
      </c>
      <c r="G51" s="166"/>
      <c r="H51" s="166">
        <f>IF($D51="","",VLOOKUP($D51,'Boys Si Main Draw Prep'!$A$7:$P$38,4))</f>
      </c>
      <c r="I51" s="151"/>
      <c r="J51" s="150"/>
      <c r="K51" s="174"/>
      <c r="L51" s="150"/>
      <c r="M51" s="173"/>
      <c r="N51" s="152"/>
      <c r="O51" s="233"/>
      <c r="P51" s="152"/>
      <c r="Q51" s="233"/>
      <c r="R51" s="156"/>
    </row>
    <row r="52" spans="1:18" s="46" customFormat="1" ht="9" customHeight="1">
      <c r="A52" s="158"/>
      <c r="B52" s="159"/>
      <c r="C52" s="159"/>
      <c r="D52" s="159"/>
      <c r="E52" s="160"/>
      <c r="F52" s="160"/>
      <c r="G52" s="161"/>
      <c r="H52" s="162" t="s">
        <v>15</v>
      </c>
      <c r="I52" s="163"/>
      <c r="J52" s="164">
        <f>UPPER(IF(OR(I52="a",I52="as"),E51,IF(OR(I52="b",I52="bs"),E53,)))</f>
      </c>
      <c r="K52" s="176"/>
      <c r="L52" s="150"/>
      <c r="M52" s="173"/>
      <c r="N52" s="152"/>
      <c r="O52" s="233"/>
      <c r="P52" s="152"/>
      <c r="Q52" s="233"/>
      <c r="R52" s="156"/>
    </row>
    <row r="53" spans="1:18" s="46" customFormat="1" ht="9" customHeight="1">
      <c r="A53" s="146">
        <v>24</v>
      </c>
      <c r="B53" s="147">
        <f>IF($D53="","",VLOOKUP($D53,'Boys Si Main Draw Prep'!$A$7:$P$38,15))</f>
      </c>
      <c r="C53" s="147">
        <f>IF($D53="","",VLOOKUP($D53,'Boys Si Main Draw Prep'!$A$7:$P$38,16))</f>
      </c>
      <c r="D53" s="148"/>
      <c r="E53" s="149">
        <f>UPPER(IF($D53="","",VLOOKUP($D53,'Boys Si Main Draw Prep'!$A$7:$P$38,2)))</f>
      </c>
      <c r="F53" s="149">
        <f>IF($D53="","",VLOOKUP($D53,'Boys Si Main Draw Prep'!$A$7:$P$38,3))</f>
      </c>
      <c r="G53" s="149"/>
      <c r="H53" s="149">
        <f>IF($D53="","",VLOOKUP($D53,'Boys Si Main Draw Prep'!$A$7:$P$38,4))</f>
      </c>
      <c r="I53" s="177"/>
      <c r="J53" s="150"/>
      <c r="K53" s="150"/>
      <c r="L53" s="150"/>
      <c r="M53" s="173"/>
      <c r="N53" s="152"/>
      <c r="O53" s="233"/>
      <c r="P53" s="152"/>
      <c r="Q53" s="233"/>
      <c r="R53" s="156"/>
    </row>
    <row r="54" spans="1:18" s="46" customFormat="1" ht="9" customHeight="1">
      <c r="A54" s="158"/>
      <c r="B54" s="159"/>
      <c r="C54" s="159"/>
      <c r="D54" s="159"/>
      <c r="E54" s="178"/>
      <c r="F54" s="178"/>
      <c r="G54" s="182"/>
      <c r="H54" s="178"/>
      <c r="I54" s="170"/>
      <c r="J54" s="150"/>
      <c r="K54" s="150"/>
      <c r="L54" s="150"/>
      <c r="M54" s="173"/>
      <c r="N54" s="162" t="s">
        <v>15</v>
      </c>
      <c r="O54" s="171"/>
      <c r="P54" s="164">
        <f>UPPER(IF(OR(O54="a",O54="as"),N46,IF(OR(O54="b",O54="bs"),N62,)))</f>
      </c>
      <c r="Q54" s="235"/>
      <c r="R54" s="156"/>
    </row>
    <row r="55" spans="1:18" s="46" customFormat="1" ht="9" customHeight="1">
      <c r="A55" s="146">
        <v>25</v>
      </c>
      <c r="B55" s="147">
        <f>IF($D55="","",VLOOKUP($D55,'Boys Si Main Draw Prep'!$A$7:$P$38,15))</f>
      </c>
      <c r="C55" s="147">
        <f>IF($D55="","",VLOOKUP($D55,'Boys Si Main Draw Prep'!$A$7:$P$38,16))</f>
      </c>
      <c r="D55" s="148"/>
      <c r="E55" s="149">
        <f>UPPER(IF($D55="","",VLOOKUP($D55,'Boys Si Main Draw Prep'!$A$7:$P$38,2)))</f>
      </c>
      <c r="F55" s="149">
        <f>IF($D55="","",VLOOKUP($D55,'Boys Si Main Draw Prep'!$A$7:$P$38,3))</f>
      </c>
      <c r="G55" s="149"/>
      <c r="H55" s="149">
        <f>IF($D55="","",VLOOKUP($D55,'Boys Si Main Draw Prep'!$A$7:$P$38,4))</f>
      </c>
      <c r="I55" s="151"/>
      <c r="J55" s="150"/>
      <c r="K55" s="150"/>
      <c r="L55" s="150"/>
      <c r="M55" s="173"/>
      <c r="N55" s="152"/>
      <c r="O55" s="233"/>
      <c r="P55" s="150"/>
      <c r="Q55" s="153"/>
      <c r="R55" s="156"/>
    </row>
    <row r="56" spans="1:18" s="46" customFormat="1" ht="9" customHeight="1">
      <c r="A56" s="158"/>
      <c r="B56" s="159"/>
      <c r="C56" s="159"/>
      <c r="D56" s="159"/>
      <c r="E56" s="160"/>
      <c r="F56" s="160"/>
      <c r="G56" s="161"/>
      <c r="H56" s="162" t="s">
        <v>15</v>
      </c>
      <c r="I56" s="163"/>
      <c r="J56" s="164">
        <f>UPPER(IF(OR(I56="a",I56="as"),E55,IF(OR(I56="b",I56="bs"),E57,)))</f>
      </c>
      <c r="K56" s="164"/>
      <c r="L56" s="150"/>
      <c r="M56" s="173"/>
      <c r="N56" s="152"/>
      <c r="O56" s="233"/>
      <c r="P56" s="152"/>
      <c r="Q56" s="153"/>
      <c r="R56" s="156"/>
    </row>
    <row r="57" spans="1:18" s="46" customFormat="1" ht="9" customHeight="1">
      <c r="A57" s="158">
        <v>26</v>
      </c>
      <c r="B57" s="147">
        <f>IF($D57="","",VLOOKUP($D57,'Boys Si Main Draw Prep'!$A$7:$P$38,15))</f>
      </c>
      <c r="C57" s="147">
        <f>IF($D57="","",VLOOKUP($D57,'Boys Si Main Draw Prep'!$A$7:$P$38,16))</f>
      </c>
      <c r="D57" s="148"/>
      <c r="E57" s="166">
        <f>UPPER(IF($D57="","",VLOOKUP($D57,'Boys Si Main Draw Prep'!$A$7:$P$38,2)))</f>
      </c>
      <c r="F57" s="166">
        <f>IF($D57="","",VLOOKUP($D57,'Boys Si Main Draw Prep'!$A$7:$P$38,3))</f>
      </c>
      <c r="G57" s="166"/>
      <c r="H57" s="166">
        <f>IF($D57="","",VLOOKUP($D57,'Boys Si Main Draw Prep'!$A$7:$P$38,4))</f>
      </c>
      <c r="I57" s="167"/>
      <c r="J57" s="150"/>
      <c r="K57" s="168"/>
      <c r="L57" s="150"/>
      <c r="M57" s="173"/>
      <c r="N57" s="152"/>
      <c r="O57" s="233"/>
      <c r="P57" s="152"/>
      <c r="Q57" s="153"/>
      <c r="R57" s="156"/>
    </row>
    <row r="58" spans="1:18" s="46" customFormat="1" ht="9" customHeight="1">
      <c r="A58" s="158"/>
      <c r="B58" s="159"/>
      <c r="C58" s="159"/>
      <c r="D58" s="169"/>
      <c r="E58" s="160"/>
      <c r="F58" s="160"/>
      <c r="G58" s="161"/>
      <c r="H58" s="160"/>
      <c r="I58" s="170"/>
      <c r="J58" s="162" t="s">
        <v>15</v>
      </c>
      <c r="K58" s="171"/>
      <c r="L58" s="164">
        <f>UPPER(IF(OR(K58="a",K58="as"),J56,IF(OR(K58="b",K58="bs"),J60,)))</f>
      </c>
      <c r="M58" s="172"/>
      <c r="N58" s="152"/>
      <c r="O58" s="233"/>
      <c r="P58" s="152"/>
      <c r="Q58" s="153"/>
      <c r="R58" s="156"/>
    </row>
    <row r="59" spans="1:18" s="46" customFormat="1" ht="9" customHeight="1">
      <c r="A59" s="158">
        <v>27</v>
      </c>
      <c r="B59" s="147">
        <f>IF($D59="","",VLOOKUP($D59,'Boys Si Main Draw Prep'!$A$7:$P$38,15))</f>
      </c>
      <c r="C59" s="147">
        <f>IF($D59="","",VLOOKUP($D59,'Boys Si Main Draw Prep'!$A$7:$P$38,16))</f>
      </c>
      <c r="D59" s="148"/>
      <c r="E59" s="166">
        <f>UPPER(IF($D59="","",VLOOKUP($D59,'Boys Si Main Draw Prep'!$A$7:$P$38,2)))</f>
      </c>
      <c r="F59" s="166">
        <f>IF($D59="","",VLOOKUP($D59,'Boys Si Main Draw Prep'!$A$7:$P$38,3))</f>
      </c>
      <c r="G59" s="166"/>
      <c r="H59" s="166">
        <f>IF($D59="","",VLOOKUP($D59,'Boys Si Main Draw Prep'!$A$7:$P$38,4))</f>
      </c>
      <c r="I59" s="151"/>
      <c r="J59" s="150"/>
      <c r="K59" s="174"/>
      <c r="L59" s="150"/>
      <c r="M59" s="175"/>
      <c r="N59" s="152"/>
      <c r="O59" s="233"/>
      <c r="P59" s="152"/>
      <c r="Q59" s="153"/>
      <c r="R59" s="184"/>
    </row>
    <row r="60" spans="1:18" s="46" customFormat="1" ht="9" customHeight="1">
      <c r="A60" s="158"/>
      <c r="B60" s="159"/>
      <c r="C60" s="159"/>
      <c r="D60" s="169"/>
      <c r="E60" s="160"/>
      <c r="F60" s="160"/>
      <c r="G60" s="161"/>
      <c r="H60" s="162" t="s">
        <v>15</v>
      </c>
      <c r="I60" s="163"/>
      <c r="J60" s="164">
        <f>UPPER(IF(OR(I60="a",I60="as"),E59,IF(OR(I60="b",I60="bs"),E61,)))</f>
      </c>
      <c r="K60" s="176"/>
      <c r="L60" s="150"/>
      <c r="M60" s="175"/>
      <c r="N60" s="152"/>
      <c r="O60" s="233"/>
      <c r="P60" s="152"/>
      <c r="Q60" s="153"/>
      <c r="R60" s="156"/>
    </row>
    <row r="61" spans="1:18" s="46" customFormat="1" ht="9" customHeight="1">
      <c r="A61" s="158">
        <v>28</v>
      </c>
      <c r="B61" s="147">
        <f>IF($D61="","",VLOOKUP($D61,'Boys Si Main Draw Prep'!$A$7:$P$38,15))</f>
      </c>
      <c r="C61" s="147">
        <f>IF($D61="","",VLOOKUP($D61,'Boys Si Main Draw Prep'!$A$7:$P$38,16))</f>
      </c>
      <c r="D61" s="148"/>
      <c r="E61" s="166">
        <f>UPPER(IF($D61="","",VLOOKUP($D61,'Boys Si Main Draw Prep'!$A$7:$P$38,2)))</f>
      </c>
      <c r="F61" s="166">
        <f>IF($D61="","",VLOOKUP($D61,'Boys Si Main Draw Prep'!$A$7:$P$38,3))</f>
      </c>
      <c r="G61" s="166"/>
      <c r="H61" s="166">
        <f>IF($D61="","",VLOOKUP($D61,'Boys Si Main Draw Prep'!$A$7:$P$38,4))</f>
      </c>
      <c r="I61" s="177"/>
      <c r="J61" s="150"/>
      <c r="K61" s="150"/>
      <c r="L61" s="150"/>
      <c r="M61" s="175"/>
      <c r="N61" s="152"/>
      <c r="O61" s="233"/>
      <c r="P61" s="152"/>
      <c r="Q61" s="153"/>
      <c r="R61" s="156"/>
    </row>
    <row r="62" spans="1:18" s="46" customFormat="1" ht="9" customHeight="1">
      <c r="A62" s="158"/>
      <c r="B62" s="159"/>
      <c r="C62" s="159"/>
      <c r="D62" s="169"/>
      <c r="E62" s="150"/>
      <c r="F62" s="150"/>
      <c r="G62" s="59"/>
      <c r="H62" s="178"/>
      <c r="I62" s="170"/>
      <c r="J62" s="150"/>
      <c r="K62" s="150"/>
      <c r="L62" s="162" t="s">
        <v>15</v>
      </c>
      <c r="M62" s="171"/>
      <c r="N62" s="164">
        <f>UPPER(IF(OR(M62="a",M62="as"),L58,IF(OR(M62="b",M62="bs"),L66,)))</f>
      </c>
      <c r="O62" s="235"/>
      <c r="P62" s="152"/>
      <c r="Q62" s="153"/>
      <c r="R62" s="156"/>
    </row>
    <row r="63" spans="1:18" s="46" customFormat="1" ht="9" customHeight="1">
      <c r="A63" s="158">
        <v>29</v>
      </c>
      <c r="B63" s="147">
        <f>IF($D63="","",VLOOKUP($D63,'Boys Si Main Draw Prep'!$A$7:$P$38,15))</f>
      </c>
      <c r="C63" s="147">
        <f>IF($D63="","",VLOOKUP($D63,'Boys Si Main Draw Prep'!$A$7:$P$38,16))</f>
      </c>
      <c r="D63" s="148"/>
      <c r="E63" s="166">
        <f>UPPER(IF($D63="","",VLOOKUP($D63,'Boys Si Main Draw Prep'!$A$7:$P$38,2)))</f>
      </c>
      <c r="F63" s="166">
        <f>IF($D63="","",VLOOKUP($D63,'Boys Si Main Draw Prep'!$A$7:$P$38,3))</f>
      </c>
      <c r="G63" s="166"/>
      <c r="H63" s="166">
        <f>IF($D63="","",VLOOKUP($D63,'Boys Si Main Draw Prep'!$A$7:$P$38,4))</f>
      </c>
      <c r="I63" s="179"/>
      <c r="J63" s="150"/>
      <c r="K63" s="150"/>
      <c r="L63" s="150"/>
      <c r="M63" s="175"/>
      <c r="N63" s="150"/>
      <c r="O63" s="173"/>
      <c r="P63" s="154"/>
      <c r="Q63" s="155"/>
      <c r="R63" s="156"/>
    </row>
    <row r="64" spans="1:18" s="46" customFormat="1" ht="9" customHeight="1">
      <c r="A64" s="158"/>
      <c r="B64" s="159"/>
      <c r="C64" s="159"/>
      <c r="D64" s="169"/>
      <c r="E64" s="160"/>
      <c r="F64" s="160"/>
      <c r="G64" s="161"/>
      <c r="H64" s="162" t="s">
        <v>15</v>
      </c>
      <c r="I64" s="163"/>
      <c r="J64" s="164">
        <f>UPPER(IF(OR(I64="a",I64="as"),E63,IF(OR(I64="b",I64="bs"),E65,)))</f>
      </c>
      <c r="K64" s="164"/>
      <c r="L64" s="150"/>
      <c r="M64" s="175"/>
      <c r="N64" s="173"/>
      <c r="O64" s="173"/>
      <c r="P64" s="154"/>
      <c r="Q64" s="155"/>
      <c r="R64" s="156"/>
    </row>
    <row r="65" spans="1:18" s="46" customFormat="1" ht="9" customHeight="1">
      <c r="A65" s="158">
        <v>30</v>
      </c>
      <c r="B65" s="147">
        <f>IF($D65="","",VLOOKUP($D65,'Boys Si Main Draw Prep'!$A$7:$P$38,15))</f>
      </c>
      <c r="C65" s="147">
        <f>IF($D65="","",VLOOKUP($D65,'Boys Si Main Draw Prep'!$A$7:$P$38,16))</f>
      </c>
      <c r="D65" s="148"/>
      <c r="E65" s="166">
        <f>UPPER(IF($D65="","",VLOOKUP($D65,'Boys Si Main Draw Prep'!$A$7:$P$38,2)))</f>
      </c>
      <c r="F65" s="166">
        <f>IF($D65="","",VLOOKUP($D65,'Boys Si Main Draw Prep'!$A$7:$P$38,3))</f>
      </c>
      <c r="G65" s="166"/>
      <c r="H65" s="166">
        <f>IF($D65="","",VLOOKUP($D65,'Boys Si Main Draw Prep'!$A$7:$P$38,4))</f>
      </c>
      <c r="I65" s="167"/>
      <c r="J65" s="150"/>
      <c r="K65" s="168"/>
      <c r="L65" s="150"/>
      <c r="M65" s="175"/>
      <c r="N65" s="173"/>
      <c r="O65" s="173"/>
      <c r="P65" s="154"/>
      <c r="Q65" s="155"/>
      <c r="R65" s="156"/>
    </row>
    <row r="66" spans="1:18" s="46" customFormat="1" ht="9" customHeight="1">
      <c r="A66" s="158"/>
      <c r="B66" s="159"/>
      <c r="C66" s="159"/>
      <c r="D66" s="169"/>
      <c r="E66" s="160"/>
      <c r="F66" s="160"/>
      <c r="G66" s="161"/>
      <c r="H66" s="150"/>
      <c r="I66" s="170"/>
      <c r="J66" s="162" t="s">
        <v>15</v>
      </c>
      <c r="K66" s="171"/>
      <c r="L66" s="164">
        <f>UPPER(IF(OR(K66="a",K66="as"),J64,IF(OR(K66="b",K66="bs"),J68,)))</f>
      </c>
      <c r="M66" s="181"/>
      <c r="N66" s="173"/>
      <c r="O66" s="173"/>
      <c r="P66" s="154"/>
      <c r="Q66" s="155"/>
      <c r="R66" s="156"/>
    </row>
    <row r="67" spans="1:18" s="46" customFormat="1" ht="9" customHeight="1">
      <c r="A67" s="158">
        <v>31</v>
      </c>
      <c r="B67" s="147">
        <f>IF($D67="","",VLOOKUP($D67,'Boys Si Main Draw Prep'!$A$7:$P$38,15))</f>
      </c>
      <c r="C67" s="147">
        <f>IF($D67="","",VLOOKUP($D67,'Boys Si Main Draw Prep'!$A$7:$P$38,16))</f>
      </c>
      <c r="D67" s="148"/>
      <c r="E67" s="166">
        <f>UPPER(IF($D67="","",VLOOKUP($D67,'Boys Si Main Draw Prep'!$A$7:$P$38,2)))</f>
      </c>
      <c r="F67" s="166">
        <f>IF($D67="","",VLOOKUP($D67,'Boys Si Main Draw Prep'!$A$7:$P$38,3))</f>
      </c>
      <c r="G67" s="166"/>
      <c r="H67" s="166">
        <f>IF($D67="","",VLOOKUP($D67,'Boys Si Main Draw Prep'!$A$7:$P$38,4))</f>
      </c>
      <c r="I67" s="151"/>
      <c r="J67" s="150"/>
      <c r="K67" s="174"/>
      <c r="L67" s="150"/>
      <c r="M67" s="173"/>
      <c r="N67" s="173"/>
      <c r="O67" s="173"/>
      <c r="P67" s="154"/>
      <c r="Q67" s="155"/>
      <c r="R67" s="156"/>
    </row>
    <row r="68" spans="1:18" s="46" customFormat="1" ht="9" customHeight="1">
      <c r="A68" s="158"/>
      <c r="B68" s="159"/>
      <c r="C68" s="159"/>
      <c r="D68" s="159"/>
      <c r="E68" s="160"/>
      <c r="F68" s="160"/>
      <c r="G68" s="161"/>
      <c r="H68" s="162" t="s">
        <v>15</v>
      </c>
      <c r="I68" s="163"/>
      <c r="J68" s="164">
        <f>UPPER(IF(OR(I68="a",I68="as"),E67,IF(OR(I68="b",I68="bs"),E69,)))</f>
      </c>
      <c r="K68" s="176"/>
      <c r="L68" s="150"/>
      <c r="M68" s="173"/>
      <c r="N68" s="173"/>
      <c r="O68" s="173"/>
      <c r="P68" s="154"/>
      <c r="Q68" s="155"/>
      <c r="R68" s="156"/>
    </row>
    <row r="69" spans="1:18" s="46" customFormat="1" ht="9" customHeight="1">
      <c r="A69" s="146">
        <v>32</v>
      </c>
      <c r="B69" s="147">
        <f>IF($D69="","",VLOOKUP($D69,'Boys Si Main Draw Prep'!$A$7:$P$38,15))</f>
      </c>
      <c r="C69" s="147">
        <f>IF($D69="","",VLOOKUP($D69,'Boys Si Main Draw Prep'!$A$7:$P$38,16))</f>
      </c>
      <c r="D69" s="148"/>
      <c r="E69" s="149">
        <f>UPPER(IF($D69="","",VLOOKUP($D69,'Boys Si Main Draw Prep'!$A$7:$P$38,2)))</f>
      </c>
      <c r="F69" s="149">
        <f>IF($D69="","",VLOOKUP($D69,'Boys Si Main Draw Prep'!$A$7:$P$38,3))</f>
      </c>
      <c r="G69" s="149"/>
      <c r="H69" s="149">
        <f>IF($D69="","",VLOOKUP($D69,'Boys Si Main Draw Prep'!$A$7:$P$38,4))</f>
      </c>
      <c r="I69" s="177"/>
      <c r="J69" s="150"/>
      <c r="K69" s="150"/>
      <c r="L69" s="150"/>
      <c r="M69" s="150"/>
      <c r="N69" s="152"/>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42</v>
      </c>
      <c r="B71" s="192"/>
      <c r="C71" s="193"/>
      <c r="D71" s="194" t="s">
        <v>43</v>
      </c>
      <c r="E71" s="195" t="s">
        <v>44</v>
      </c>
      <c r="F71" s="194"/>
      <c r="G71" s="196"/>
      <c r="H71" s="197"/>
      <c r="I71" s="194" t="s">
        <v>43</v>
      </c>
      <c r="J71" s="195" t="s">
        <v>126</v>
      </c>
      <c r="K71" s="198"/>
      <c r="L71" s="195" t="s">
        <v>45</v>
      </c>
      <c r="M71" s="199"/>
      <c r="N71" s="200" t="s">
        <v>46</v>
      </c>
      <c r="O71" s="200"/>
      <c r="P71" s="201"/>
      <c r="Q71" s="202"/>
    </row>
    <row r="72" spans="1:17" s="18" customFormat="1" ht="9" customHeight="1">
      <c r="A72" s="204" t="s">
        <v>47</v>
      </c>
      <c r="B72" s="203"/>
      <c r="C72" s="205"/>
      <c r="D72" s="206">
        <v>1</v>
      </c>
      <c r="E72" s="65">
        <f>IF(D72&gt;$Q$79,,UPPER(VLOOKUP(D72,'Boys Si Main Draw Prep'!$A$7:$R$134,2)))</f>
        <v>0</v>
      </c>
      <c r="F72" s="207"/>
      <c r="G72" s="65"/>
      <c r="H72" s="64"/>
      <c r="I72" s="208" t="s">
        <v>48</v>
      </c>
      <c r="J72" s="203"/>
      <c r="K72" s="209"/>
      <c r="L72" s="203"/>
      <c r="M72" s="210"/>
      <c r="N72" s="211" t="s">
        <v>49</v>
      </c>
      <c r="O72" s="212"/>
      <c r="P72" s="212"/>
      <c r="Q72" s="213"/>
    </row>
    <row r="73" spans="1:17" s="18" customFormat="1" ht="9" customHeight="1">
      <c r="A73" s="204" t="s">
        <v>50</v>
      </c>
      <c r="B73" s="203"/>
      <c r="C73" s="205"/>
      <c r="D73" s="206">
        <v>2</v>
      </c>
      <c r="E73" s="65">
        <f>IF(D73&gt;$Q$79,,UPPER(VLOOKUP(D73,'Boys Si Main Draw Prep'!$A$7:$R$134,2)))</f>
        <v>0</v>
      </c>
      <c r="F73" s="207"/>
      <c r="G73" s="65"/>
      <c r="H73" s="64"/>
      <c r="I73" s="208" t="s">
        <v>51</v>
      </c>
      <c r="J73" s="203"/>
      <c r="K73" s="209"/>
      <c r="L73" s="203"/>
      <c r="M73" s="210"/>
      <c r="N73" s="214"/>
      <c r="O73" s="215"/>
      <c r="P73" s="216"/>
      <c r="Q73" s="217"/>
    </row>
    <row r="74" spans="1:17" s="18" customFormat="1" ht="9" customHeight="1">
      <c r="A74" s="218" t="s">
        <v>52</v>
      </c>
      <c r="B74" s="216"/>
      <c r="C74" s="219"/>
      <c r="D74" s="206">
        <v>3</v>
      </c>
      <c r="E74" s="65">
        <f>IF(D74&gt;$Q$79,,UPPER(VLOOKUP(D74,'Boys Si Main Draw Prep'!$A$7:$R$134,2)))</f>
        <v>0</v>
      </c>
      <c r="F74" s="207"/>
      <c r="G74" s="65"/>
      <c r="H74" s="64"/>
      <c r="I74" s="208" t="s">
        <v>53</v>
      </c>
      <c r="J74" s="203"/>
      <c r="K74" s="209"/>
      <c r="L74" s="203"/>
      <c r="M74" s="210"/>
      <c r="N74" s="211" t="s">
        <v>54</v>
      </c>
      <c r="O74" s="212"/>
      <c r="P74" s="212"/>
      <c r="Q74" s="213"/>
    </row>
    <row r="75" spans="1:17" s="18" customFormat="1" ht="9" customHeight="1">
      <c r="A75" s="220"/>
      <c r="B75" s="135"/>
      <c r="C75" s="221"/>
      <c r="D75" s="206">
        <v>4</v>
      </c>
      <c r="E75" s="65">
        <f>IF(D75&gt;$Q$79,,UPPER(VLOOKUP(D75,'Boys Si Main Draw Prep'!$A$7:$R$134,2)))</f>
        <v>0</v>
      </c>
      <c r="F75" s="207"/>
      <c r="G75" s="65"/>
      <c r="H75" s="64"/>
      <c r="I75" s="208" t="s">
        <v>55</v>
      </c>
      <c r="J75" s="203"/>
      <c r="K75" s="209"/>
      <c r="L75" s="203"/>
      <c r="M75" s="210"/>
      <c r="N75" s="203"/>
      <c r="O75" s="209"/>
      <c r="P75" s="203"/>
      <c r="Q75" s="210"/>
    </row>
    <row r="76" spans="1:17" s="18" customFormat="1" ht="9" customHeight="1">
      <c r="A76" s="222" t="s">
        <v>56</v>
      </c>
      <c r="B76" s="223"/>
      <c r="C76" s="224"/>
      <c r="D76" s="206">
        <v>5</v>
      </c>
      <c r="E76" s="65">
        <f>IF(D76&gt;$Q$79,,UPPER(VLOOKUP(D76,'Boys Si Main Draw Prep'!$A$7:$R$134,2)))</f>
        <v>0</v>
      </c>
      <c r="F76" s="207"/>
      <c r="G76" s="65"/>
      <c r="H76" s="64"/>
      <c r="I76" s="208" t="s">
        <v>57</v>
      </c>
      <c r="J76" s="203"/>
      <c r="K76" s="209"/>
      <c r="L76" s="203"/>
      <c r="M76" s="210"/>
      <c r="N76" s="216"/>
      <c r="O76" s="215"/>
      <c r="P76" s="216"/>
      <c r="Q76" s="217"/>
    </row>
    <row r="77" spans="1:17" s="18" customFormat="1" ht="9" customHeight="1">
      <c r="A77" s="204" t="s">
        <v>47</v>
      </c>
      <c r="B77" s="203"/>
      <c r="C77" s="205"/>
      <c r="D77" s="206">
        <v>6</v>
      </c>
      <c r="E77" s="65">
        <f>IF(D77&gt;$Q$79,,UPPER(VLOOKUP(D77,'Boys Si Main Draw Prep'!$A$7:$R$134,2)))</f>
        <v>0</v>
      </c>
      <c r="F77" s="207"/>
      <c r="G77" s="65"/>
      <c r="H77" s="64"/>
      <c r="I77" s="208" t="s">
        <v>58</v>
      </c>
      <c r="J77" s="203"/>
      <c r="K77" s="209"/>
      <c r="L77" s="203"/>
      <c r="M77" s="210"/>
      <c r="N77" s="211" t="s">
        <v>19</v>
      </c>
      <c r="O77" s="212"/>
      <c r="P77" s="212"/>
      <c r="Q77" s="213"/>
    </row>
    <row r="78" spans="1:17" s="18" customFormat="1" ht="9" customHeight="1">
      <c r="A78" s="204" t="s">
        <v>59</v>
      </c>
      <c r="B78" s="203"/>
      <c r="C78" s="225"/>
      <c r="D78" s="206">
        <v>7</v>
      </c>
      <c r="E78" s="65">
        <f>IF(D78&gt;$Q$79,,UPPER(VLOOKUP(D78,'Boys Si Main Draw Prep'!$A$7:$R$134,2)))</f>
        <v>0</v>
      </c>
      <c r="F78" s="207"/>
      <c r="G78" s="65"/>
      <c r="H78" s="64"/>
      <c r="I78" s="208" t="s">
        <v>60</v>
      </c>
      <c r="J78" s="203"/>
      <c r="K78" s="209"/>
      <c r="L78" s="203"/>
      <c r="M78" s="210"/>
      <c r="N78" s="203"/>
      <c r="O78" s="209"/>
      <c r="P78" s="203"/>
      <c r="Q78" s="210"/>
    </row>
    <row r="79" spans="1:17" s="18" customFormat="1" ht="9" customHeight="1">
      <c r="A79" s="218" t="s">
        <v>61</v>
      </c>
      <c r="B79" s="216"/>
      <c r="C79" s="226"/>
      <c r="D79" s="227">
        <v>8</v>
      </c>
      <c r="E79" s="228">
        <f>IF(D79&gt;$Q$79,,UPPER(VLOOKUP(D79,'Boys Si Main Draw Prep'!$A$7:$R$134,2)))</f>
        <v>0</v>
      </c>
      <c r="F79" s="229"/>
      <c r="G79" s="228"/>
      <c r="H79" s="230"/>
      <c r="I79" s="231" t="s">
        <v>62</v>
      </c>
      <c r="J79" s="216"/>
      <c r="K79" s="215"/>
      <c r="L79" s="216"/>
      <c r="M79" s="217"/>
      <c r="N79" s="216" t="str">
        <f>Q4</f>
        <v>ΒΑΒΙΤΣΑ-ΠΑΠΑΔΟΠΟΥΛΟΣ</v>
      </c>
      <c r="O79" s="215"/>
      <c r="P79" s="216"/>
      <c r="Q79" s="232">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6" stopIfTrue="1">
      <formula>AND($N$1="CU",H8="Umpire")</formula>
    </cfRule>
    <cfRule type="expression" priority="3" dxfId="15" stopIfTrue="1">
      <formula>AND($N$1="CU",H8&lt;&gt;"Umpire",I8&lt;&gt;"")</formula>
    </cfRule>
    <cfRule type="expression" priority="4" dxfId="14"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22">
      <selection activeCell="M18" sqref="M18"/>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7109375" style="123" customWidth="1"/>
    <col min="10" max="10" width="16.851562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28125" style="0" customWidth="1"/>
    <col min="20" max="20" width="11.421875" style="0" hidden="1" customWidth="1"/>
  </cols>
  <sheetData>
    <row r="1" spans="1:17" s="125" customFormat="1" ht="21.75" customHeight="1">
      <c r="A1" s="67" t="str">
        <f>'Week SetUp'!$A$6</f>
        <v>ΚΟΛΟΚΟΤΡΩΝΕΙΑ 2015</v>
      </c>
      <c r="B1" s="67"/>
      <c r="C1" s="126"/>
      <c r="D1" s="126"/>
      <c r="E1" s="126"/>
      <c r="F1" s="126"/>
      <c r="G1" s="126"/>
      <c r="H1" s="126"/>
      <c r="I1" s="127"/>
      <c r="J1" s="99" t="s">
        <v>224</v>
      </c>
      <c r="K1" s="99"/>
      <c r="L1" s="68"/>
      <c r="M1" s="127"/>
      <c r="N1" s="127" t="s">
        <v>140</v>
      </c>
      <c r="O1" s="127"/>
      <c r="P1" s="126"/>
      <c r="Q1" s="127"/>
    </row>
    <row r="2" spans="1:17" s="81" customFormat="1" ht="12.75">
      <c r="A2" s="70" t="str">
        <f>'Week SetUp'!$A$8</f>
        <v>ITF Junior Circuit</v>
      </c>
      <c r="B2" s="70"/>
      <c r="C2" s="70"/>
      <c r="D2" s="70"/>
      <c r="E2" s="70"/>
      <c r="F2" s="128"/>
      <c r="G2" s="84"/>
      <c r="H2" s="84"/>
      <c r="I2" s="129"/>
      <c r="J2" s="99" t="s">
        <v>66</v>
      </c>
      <c r="K2" s="99"/>
      <c r="L2" s="99"/>
      <c r="M2" s="129"/>
      <c r="N2" s="84"/>
      <c r="O2" s="129"/>
      <c r="P2" s="84"/>
      <c r="Q2" s="129"/>
    </row>
    <row r="3" spans="1:17" s="19" customFormat="1" ht="9">
      <c r="A3" s="57" t="s">
        <v>12</v>
      </c>
      <c r="B3" s="57"/>
      <c r="C3" s="57"/>
      <c r="D3" s="57"/>
      <c r="E3" s="57"/>
      <c r="F3" s="57" t="s">
        <v>6</v>
      </c>
      <c r="G3" s="57"/>
      <c r="H3" s="57"/>
      <c r="I3" s="130"/>
      <c r="J3" s="57" t="s">
        <v>7</v>
      </c>
      <c r="K3" s="130"/>
      <c r="L3" s="62" t="s">
        <v>16</v>
      </c>
      <c r="M3" s="130"/>
      <c r="N3" s="57"/>
      <c r="O3" s="130"/>
      <c r="P3" s="57"/>
      <c r="Q3" s="58" t="s">
        <v>8</v>
      </c>
    </row>
    <row r="4" spans="1:17" s="36" customFormat="1" ht="11.25" customHeight="1" thickBot="1">
      <c r="A4" s="282" t="str">
        <f>'Week SetUp'!$A$10</f>
        <v>9-25/10/2015</v>
      </c>
      <c r="B4" s="282"/>
      <c r="C4" s="282"/>
      <c r="D4" s="131"/>
      <c r="E4" s="131"/>
      <c r="F4" s="131" t="str">
        <f>'Week SetUp'!$C$10</f>
        <v>Α.Ε.Κ ΤΡΙΠΟΛΗΣ</v>
      </c>
      <c r="G4" s="74"/>
      <c r="H4" s="131"/>
      <c r="I4" s="132"/>
      <c r="J4" s="133" t="str">
        <f>'Week SetUp'!$D$10</f>
        <v>Α35+</v>
      </c>
      <c r="K4" s="132"/>
      <c r="L4" s="77">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67</v>
      </c>
      <c r="M5" s="138"/>
      <c r="N5" s="136" t="s">
        <v>64</v>
      </c>
      <c r="O5" s="138"/>
      <c r="P5" s="136" t="s">
        <v>39</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9" customHeight="1">
      <c r="A7" s="146" t="s">
        <v>48</v>
      </c>
      <c r="B7" s="147">
        <f>IF($D7="","",VLOOKUP($D7,'Boys Si Main Draw Prep'!$A$7:$P$70,15))</f>
        <v>0</v>
      </c>
      <c r="C7" s="147">
        <f>IF($D7="","",VLOOKUP($D7,'Boys Si Main Draw Prep'!$A$7:$P$70,16))</f>
        <v>1</v>
      </c>
      <c r="D7" s="148">
        <v>14</v>
      </c>
      <c r="E7" s="149" t="str">
        <f>UPPER(IF($D7="","",VLOOKUP($D7,'Boys Si Main Draw Prep'!$A$7:$P$70,2)))</f>
        <v>ΔΟΥΚΟΥΜΟΠΟΥΛΟΣ</v>
      </c>
      <c r="F7" s="149" t="str">
        <f>IF($D7="","",VLOOKUP($D7,'Boys Si Main Draw Prep'!$A$7:$P$70,3))</f>
        <v>ΔΗΜΗΤΡΗΣ</v>
      </c>
      <c r="G7" s="149"/>
      <c r="H7" s="149">
        <f>IF($D7="","",VLOOKUP($D7,'Boys Si Main Draw Prep'!$A$7:$P$70,4))</f>
        <v>0</v>
      </c>
      <c r="I7" s="240"/>
      <c r="J7" s="164" t="str">
        <f>UPPER(IF(OR(I8="a",I8="as"),E7,IF(OR(I8="b",I8="bs"),E8,)))</f>
        <v>ΔΟΥΚΟΥΜΟΠΟΥΛΟΣ</v>
      </c>
      <c r="K7" s="172"/>
      <c r="L7" s="173"/>
      <c r="M7" s="173"/>
      <c r="N7" s="173"/>
      <c r="O7" s="173"/>
      <c r="P7" s="173"/>
      <c r="Q7" s="173"/>
      <c r="R7" s="156"/>
      <c r="T7" s="157" t="e">
        <f>#REF!</f>
        <v>#REF!</v>
      </c>
    </row>
    <row r="8" spans="1:20" s="46" customFormat="1" ht="9" customHeight="1">
      <c r="A8" s="241" t="s">
        <v>51</v>
      </c>
      <c r="B8" s="147">
        <f>IF($D8="","",VLOOKUP($D8,'Boys Si Main Draw Prep'!$A$7:$P$70,15))</f>
      </c>
      <c r="C8" s="147">
        <f>IF($D8="","",VLOOKUP($D8,'Boys Si Main Draw Prep'!$A$7:$P$70,16))</f>
      </c>
      <c r="D8" s="148"/>
      <c r="E8" s="166" t="s">
        <v>227</v>
      </c>
      <c r="F8" s="166">
        <f>IF($D8="","",VLOOKUP($D8,'Boys Si Main Draw Prep'!$A$7:$P$70,3))</f>
      </c>
      <c r="G8" s="166"/>
      <c r="H8" s="166">
        <f>IF($D8="","",VLOOKUP($D8,'Boys Si Main Draw Prep'!$A$7:$P$70,4))</f>
      </c>
      <c r="I8" s="242" t="s">
        <v>143</v>
      </c>
      <c r="J8" s="150"/>
      <c r="K8" s="163" t="s">
        <v>143</v>
      </c>
      <c r="L8" s="164" t="str">
        <f>UPPER(IF(OR(K8="a",K8="as"),J7,IF(OR(K8="b",K8="bs"),J9,)))</f>
        <v>ΔΟΥΚΟΥΜΟΠΟΥΛΟΣ</v>
      </c>
      <c r="M8" s="172"/>
      <c r="N8" s="173"/>
      <c r="O8" s="173"/>
      <c r="P8" s="173"/>
      <c r="Q8" s="173"/>
      <c r="R8" s="156"/>
      <c r="T8" s="165" t="e">
        <f>#REF!</f>
        <v>#REF!</v>
      </c>
    </row>
    <row r="9" spans="1:20" s="46" customFormat="1" ht="9" customHeight="1">
      <c r="A9" s="158" t="s">
        <v>53</v>
      </c>
      <c r="B9" s="147">
        <f>IF($D9="","",VLOOKUP($D9,'Boys Si Main Draw Prep'!$A$7:$P$70,15))</f>
        <v>0</v>
      </c>
      <c r="C9" s="147">
        <f>IF($D9="","",VLOOKUP($D9,'Boys Si Main Draw Prep'!$A$7:$P$70,16))</f>
        <v>0</v>
      </c>
      <c r="D9" s="148">
        <v>27</v>
      </c>
      <c r="E9" s="166" t="str">
        <f>UPPER(IF($D9="","",VLOOKUP($D9,'Boys Si Main Draw Prep'!$A$7:$P$70,2)))</f>
        <v>ΚΟΥΡΙΩΤΗΣ</v>
      </c>
      <c r="F9" s="166" t="str">
        <f>IF($D9="","",VLOOKUP($D9,'Boys Si Main Draw Prep'!$A$7:$P$70,3))</f>
        <v>ΧΡΗΣΤΟΣ</v>
      </c>
      <c r="G9" s="166"/>
      <c r="H9" s="166">
        <f>IF($D9="","",VLOOKUP($D9,'Boys Si Main Draw Prep'!$A$7:$P$70,4))</f>
        <v>0</v>
      </c>
      <c r="I9" s="240"/>
      <c r="J9" s="164" t="str">
        <f>UPPER(IF(OR(I10="a",I10="as"),E9,IF(OR(I10="b",I10="bs"),E10,)))</f>
        <v>ΚΟΥΡΙΩΤΗΣ</v>
      </c>
      <c r="K9" s="243"/>
      <c r="L9" s="150" t="s">
        <v>231</v>
      </c>
      <c r="M9" s="175"/>
      <c r="N9" s="173"/>
      <c r="O9" s="173"/>
      <c r="P9" s="173"/>
      <c r="Q9" s="173"/>
      <c r="R9" s="156"/>
      <c r="T9" s="165" t="e">
        <f>#REF!</f>
        <v>#REF!</v>
      </c>
    </row>
    <row r="10" spans="1:20" s="46" customFormat="1" ht="9" customHeight="1">
      <c r="A10" s="158" t="s">
        <v>55</v>
      </c>
      <c r="B10" s="147">
        <f>IF($D10="","",VLOOKUP($D10,'Boys Si Main Draw Prep'!$A$7:$P$70,15))</f>
        <v>0</v>
      </c>
      <c r="C10" s="147">
        <f>IF($D10="","",VLOOKUP($D10,'Boys Si Main Draw Prep'!$A$7:$P$70,16))</f>
        <v>0</v>
      </c>
      <c r="D10" s="148">
        <v>46</v>
      </c>
      <c r="E10" s="166" t="str">
        <f>UPPER(IF($D10="","",VLOOKUP($D10,'Boys Si Main Draw Prep'!$A$7:$P$70,2)))</f>
        <v>ΣΑΝΤΟΡΙΝΙΟΣ</v>
      </c>
      <c r="F10" s="166" t="str">
        <f>IF($D10="","",VLOOKUP($D10,'Boys Si Main Draw Prep'!$A$7:$P$70,3))</f>
        <v>ΓΕΩΡΓΙΟΣ</v>
      </c>
      <c r="G10" s="166"/>
      <c r="H10" s="166">
        <f>IF($D10="","",VLOOKUP($D10,'Boys Si Main Draw Prep'!$A$7:$P$70,4))</f>
        <v>0</v>
      </c>
      <c r="I10" s="242" t="s">
        <v>143</v>
      </c>
      <c r="J10" s="150" t="s">
        <v>247</v>
      </c>
      <c r="K10" s="173"/>
      <c r="L10" s="162" t="s">
        <v>15</v>
      </c>
      <c r="M10" s="171" t="s">
        <v>141</v>
      </c>
      <c r="N10" s="164" t="str">
        <f>UPPER(IF(OR(M10="a",M10="as"),L8,IF(OR(M10="b",M10="bs"),L12,)))</f>
        <v>ΔΟΥΚΟΥΜΟΠΟΥΛΟΣ</v>
      </c>
      <c r="O10" s="172"/>
      <c r="P10" s="173"/>
      <c r="Q10" s="173"/>
      <c r="R10" s="156"/>
      <c r="T10" s="165" t="e">
        <f>#REF!</f>
        <v>#REF!</v>
      </c>
    </row>
    <row r="11" spans="1:20" s="46" customFormat="1" ht="9" customHeight="1">
      <c r="A11" s="158" t="s">
        <v>57</v>
      </c>
      <c r="B11" s="147">
        <f>IF($D11="","",VLOOKUP($D11,'Boys Si Main Draw Prep'!$A$7:$P$70,15))</f>
        <v>0</v>
      </c>
      <c r="C11" s="147">
        <f>IF($D11="","",VLOOKUP($D11,'Boys Si Main Draw Prep'!$A$7:$P$70,16))</f>
        <v>0</v>
      </c>
      <c r="D11" s="148">
        <v>49</v>
      </c>
      <c r="E11" s="166" t="s">
        <v>217</v>
      </c>
      <c r="F11" s="166" t="str">
        <f>IF($D11="","",VLOOKUP($D11,'Boys Si Main Draw Prep'!$A$7:$P$70,3))</f>
        <v>ΓΕΩΡΓΙΟΣ</v>
      </c>
      <c r="G11" s="166"/>
      <c r="H11" s="166">
        <f>IF($D11="","",VLOOKUP($D11,'Boys Si Main Draw Prep'!$A$7:$P$70,4))</f>
        <v>0</v>
      </c>
      <c r="I11" s="240"/>
      <c r="J11" s="164" t="str">
        <f>UPPER(IF(OR(I12="a",I12="as"),E11,IF(OR(I12="b",I12="bs"),E12,)))</f>
        <v>ΔΙΑΜΑΝΤΟΠΟΥΛΟΣ</v>
      </c>
      <c r="K11" s="172"/>
      <c r="L11" s="244"/>
      <c r="M11" s="245"/>
      <c r="N11" s="150" t="s">
        <v>262</v>
      </c>
      <c r="O11" s="175"/>
      <c r="P11" s="173"/>
      <c r="Q11" s="173"/>
      <c r="R11" s="156"/>
      <c r="T11" s="165" t="e">
        <f>#REF!</f>
        <v>#REF!</v>
      </c>
    </row>
    <row r="12" spans="1:20" s="46" customFormat="1" ht="9" customHeight="1">
      <c r="A12" s="158" t="s">
        <v>58</v>
      </c>
      <c r="B12" s="147">
        <f>IF($D12="","",VLOOKUP($D12,'Boys Si Main Draw Prep'!$A$7:$P$70,15))</f>
        <v>0</v>
      </c>
      <c r="C12" s="147">
        <f>IF($D12="","",VLOOKUP($D12,'Boys Si Main Draw Prep'!$A$7:$P$70,16))</f>
        <v>0</v>
      </c>
      <c r="D12" s="148">
        <v>13</v>
      </c>
      <c r="E12" s="166" t="str">
        <f>UPPER(IF($D12="","",VLOOKUP($D12,'Boys Si Main Draw Prep'!$A$7:$P$70,2)))</f>
        <v>ΔΙΑΜΑΝΤΟΠΟΥΛΟΣ</v>
      </c>
      <c r="F12" s="166" t="str">
        <f>IF($D12="","",VLOOKUP($D12,'Boys Si Main Draw Prep'!$A$7:$P$70,3))</f>
        <v>ΠΑΝΑΓΙΩΤΗΣ</v>
      </c>
      <c r="G12" s="166"/>
      <c r="H12" s="166">
        <f>IF($D12="","",VLOOKUP($D12,'Boys Si Main Draw Prep'!$A$7:$P$70,4))</f>
        <v>0</v>
      </c>
      <c r="I12" s="242" t="s">
        <v>229</v>
      </c>
      <c r="J12" s="150" t="s">
        <v>248</v>
      </c>
      <c r="K12" s="163" t="s">
        <v>142</v>
      </c>
      <c r="L12" s="164" t="str">
        <f>UPPER(IF(OR(K12="a",K12="as"),J11,IF(OR(K12="b",K12="bs"),J13,)))</f>
        <v>ΛΑΦΟΓΙΑΝΝΗΣ</v>
      </c>
      <c r="M12" s="246"/>
      <c r="N12" s="173"/>
      <c r="O12" s="175"/>
      <c r="P12" s="173"/>
      <c r="Q12" s="173"/>
      <c r="R12" s="156"/>
      <c r="T12" s="165" t="e">
        <f>#REF!</f>
        <v>#REF!</v>
      </c>
    </row>
    <row r="13" spans="1:20" s="46" customFormat="1" ht="9" customHeight="1">
      <c r="A13" s="241" t="s">
        <v>60</v>
      </c>
      <c r="B13" s="147">
        <f>IF($D13="","",VLOOKUP($D13,'Boys Si Main Draw Prep'!$A$7:$P$70,15))</f>
        <v>0</v>
      </c>
      <c r="C13" s="147">
        <f>IF($D13="","",VLOOKUP($D13,'Boys Si Main Draw Prep'!$A$7:$P$70,16))</f>
        <v>0</v>
      </c>
      <c r="D13" s="148">
        <v>28</v>
      </c>
      <c r="E13" s="166" t="s">
        <v>189</v>
      </c>
      <c r="F13" s="166" t="str">
        <f>IF($D13="","",VLOOKUP($D13,'Boys Si Main Draw Prep'!$A$7:$P$70,3))</f>
        <v>ΓΡΗΓΟΡΗΣ</v>
      </c>
      <c r="G13" s="166"/>
      <c r="H13" s="166">
        <f>IF($D13="","",VLOOKUP($D13,'Boys Si Main Draw Prep'!$A$7:$P$70,4))</f>
        <v>0</v>
      </c>
      <c r="I13" s="240"/>
      <c r="J13" s="164" t="str">
        <f>UPPER(IF(OR(I14="a",I14="as"),E13,IF(OR(I14="b",I14="bs"),E14,)))</f>
        <v>ΛΑΦΟΓΙΑΝΝΗΣ</v>
      </c>
      <c r="K13" s="181"/>
      <c r="L13" s="150" t="s">
        <v>249</v>
      </c>
      <c r="M13" s="173"/>
      <c r="N13" s="173"/>
      <c r="O13" s="175"/>
      <c r="P13" s="173"/>
      <c r="Q13" s="173"/>
      <c r="R13" s="156"/>
      <c r="T13" s="165" t="e">
        <f>#REF!</f>
        <v>#REF!</v>
      </c>
    </row>
    <row r="14" spans="1:20" s="46" customFormat="1" ht="9" customHeight="1">
      <c r="A14" s="183" t="s">
        <v>62</v>
      </c>
      <c r="B14" s="147">
        <f>IF($D14="","",VLOOKUP($D14,'Boys Si Main Draw Prep'!$A$7:$P$70,15))</f>
        <v>0</v>
      </c>
      <c r="C14" s="147">
        <f>IF($D14="","",VLOOKUP($D14,'Boys Si Main Draw Prep'!$A$7:$P$70,16))</f>
        <v>13</v>
      </c>
      <c r="D14" s="148">
        <v>31</v>
      </c>
      <c r="E14" s="149" t="str">
        <f>UPPER(IF($D14="","",VLOOKUP($D14,'Boys Si Main Draw Prep'!$A$7:$P$70,2)))</f>
        <v>ΛΑΦΟΓΙΑΝΝΗΣ</v>
      </c>
      <c r="F14" s="149" t="str">
        <f>IF($D14="","",VLOOKUP($D14,'Boys Si Main Draw Prep'!$A$7:$P$70,3))</f>
        <v>ΚΩΝΣΤΑΝΤΙΝΟΣ</v>
      </c>
      <c r="G14" s="149"/>
      <c r="H14" s="149">
        <f>IF($D14="","",VLOOKUP($D14,'Boys Si Main Draw Prep'!$A$7:$P$70,4))</f>
        <v>0</v>
      </c>
      <c r="I14" s="242" t="s">
        <v>229</v>
      </c>
      <c r="J14" s="150" t="s">
        <v>249</v>
      </c>
      <c r="K14" s="173"/>
      <c r="L14" s="173"/>
      <c r="M14" s="247"/>
      <c r="N14" s="162" t="s">
        <v>15</v>
      </c>
      <c r="O14" s="171"/>
      <c r="P14" s="164">
        <f>UPPER(IF(OR(O14="a",O14="as"),N10,IF(OR(O14="b",O14="bs"),N18,)))</f>
      </c>
      <c r="Q14" s="172"/>
      <c r="R14" s="156"/>
      <c r="T14" s="165" t="e">
        <f>#REF!</f>
        <v>#REF!</v>
      </c>
    </row>
    <row r="15" spans="1:20" s="46" customFormat="1" ht="9" customHeight="1">
      <c r="A15" s="146" t="s">
        <v>68</v>
      </c>
      <c r="B15" s="147">
        <f>IF($D15="","",VLOOKUP($D15,'Boys Si Main Draw Prep'!$A$7:$P$70,15))</f>
        <v>0</v>
      </c>
      <c r="C15" s="147">
        <f>IF($D15="","",VLOOKUP($D15,'Boys Si Main Draw Prep'!$A$7:$P$70,16))</f>
        <v>12</v>
      </c>
      <c r="D15" s="148">
        <v>5</v>
      </c>
      <c r="E15" s="149" t="str">
        <f>UPPER(IF($D15="","",VLOOKUP($D15,'Boys Si Main Draw Prep'!$A$7:$P$70,2)))</f>
        <v>ΑΝΑΣΤΟΠΟΥΛΟΣ</v>
      </c>
      <c r="F15" s="149" t="str">
        <f>IF($D15="","",VLOOKUP($D15,'Boys Si Main Draw Prep'!$A$7:$P$70,3))</f>
        <v>ΓΕΩΡΓΙΟΣ</v>
      </c>
      <c r="G15" s="149"/>
      <c r="H15" s="149">
        <f>IF($D15="","",VLOOKUP($D15,'Boys Si Main Draw Prep'!$A$7:$P$70,4))</f>
        <v>0</v>
      </c>
      <c r="I15" s="240"/>
      <c r="J15" s="164" t="str">
        <f>UPPER(IF(OR(I16="a",I16="as"),E15,IF(OR(I16="b",I16="bs"),E16,)))</f>
        <v>ΑΝΑΣΤΟΠΟΥΛΟΣ</v>
      </c>
      <c r="K15" s="172"/>
      <c r="L15" s="173"/>
      <c r="M15" s="173"/>
      <c r="N15" s="173"/>
      <c r="O15" s="175"/>
      <c r="P15" s="150"/>
      <c r="Q15" s="175"/>
      <c r="R15" s="156"/>
      <c r="T15" s="165" t="e">
        <f>#REF!</f>
        <v>#REF!</v>
      </c>
    </row>
    <row r="16" spans="1:20" s="46" customFormat="1" ht="9" customHeight="1" thickBot="1">
      <c r="A16" s="241" t="s">
        <v>69</v>
      </c>
      <c r="B16" s="147">
        <f>IF($D16="","",VLOOKUP($D16,'Boys Si Main Draw Prep'!$A$7:$P$70,15))</f>
      </c>
      <c r="C16" s="147">
        <f>IF($D16="","",VLOOKUP($D16,'Boys Si Main Draw Prep'!$A$7:$P$70,16))</f>
      </c>
      <c r="D16" s="148"/>
      <c r="E16" s="166" t="s">
        <v>227</v>
      </c>
      <c r="F16" s="166">
        <f>IF($D16="","",VLOOKUP($D16,'Boys Si Main Draw Prep'!$A$7:$P$70,3))</f>
      </c>
      <c r="G16" s="166"/>
      <c r="H16" s="166">
        <f>IF($D16="","",VLOOKUP($D16,'Boys Si Main Draw Prep'!$A$7:$P$70,4))</f>
      </c>
      <c r="I16" s="242" t="s">
        <v>141</v>
      </c>
      <c r="J16" s="150"/>
      <c r="K16" s="163" t="s">
        <v>229</v>
      </c>
      <c r="L16" s="164" t="str">
        <f>UPPER(IF(OR(K16="a",K16="as"),J15,IF(OR(K16="b",K16="bs"),J17,)))</f>
        <v>ΚΑΡΟΥΝΤΖΟΣ</v>
      </c>
      <c r="M16" s="172"/>
      <c r="N16" s="173"/>
      <c r="O16" s="175"/>
      <c r="P16" s="173"/>
      <c r="Q16" s="175"/>
      <c r="R16" s="156"/>
      <c r="T16" s="180" t="e">
        <f>#REF!</f>
        <v>#REF!</v>
      </c>
    </row>
    <row r="17" spans="1:18" s="46" customFormat="1" ht="9" customHeight="1">
      <c r="A17" s="158" t="s">
        <v>70</v>
      </c>
      <c r="B17" s="147">
        <f>IF($D17="","",VLOOKUP($D17,'Boys Si Main Draw Prep'!$A$7:$P$70,15))</f>
        <v>0</v>
      </c>
      <c r="C17" s="147">
        <f>IF($D17="","",VLOOKUP($D17,'Boys Si Main Draw Prep'!$A$7:$P$70,16))</f>
        <v>2</v>
      </c>
      <c r="D17" s="148">
        <v>23</v>
      </c>
      <c r="E17" s="166" t="str">
        <f>UPPER(IF($D17="","",VLOOKUP($D17,'Boys Si Main Draw Prep'!$A$7:$P$70,2)))</f>
        <v>ΚΑΡΟΥΝΤΖΟΣ</v>
      </c>
      <c r="F17" s="166" t="str">
        <f>IF($D17="","",VLOOKUP($D17,'Boys Si Main Draw Prep'!$A$7:$P$70,3))</f>
        <v>ΣΤΕΦΑΝΟΣ</v>
      </c>
      <c r="G17" s="166"/>
      <c r="H17" s="166">
        <f>IF($D17="","",VLOOKUP($D17,'Boys Si Main Draw Prep'!$A$7:$P$70,4))</f>
        <v>0</v>
      </c>
      <c r="I17" s="240"/>
      <c r="J17" s="164" t="str">
        <f>UPPER(IF(OR(I18="a",I18="as"),E17,IF(OR(I18="b",I18="bs"),E18,)))</f>
        <v>ΚΑΡΟΥΝΤΖΟΣ</v>
      </c>
      <c r="K17" s="243"/>
      <c r="L17" s="150" t="s">
        <v>230</v>
      </c>
      <c r="M17" s="175"/>
      <c r="N17" s="173"/>
      <c r="O17" s="175"/>
      <c r="P17" s="173"/>
      <c r="Q17" s="175"/>
      <c r="R17" s="156"/>
    </row>
    <row r="18" spans="1:18" s="46" customFormat="1" ht="9" customHeight="1">
      <c r="A18" s="158" t="s">
        <v>71</v>
      </c>
      <c r="B18" s="147">
        <f>IF($D18="","",VLOOKUP($D18,'Boys Si Main Draw Prep'!$A$7:$P$70,15))</f>
        <v>0</v>
      </c>
      <c r="C18" s="147">
        <f>IF($D18="","",VLOOKUP($D18,'Boys Si Main Draw Prep'!$A$7:$P$70,16))</f>
        <v>0</v>
      </c>
      <c r="D18" s="148">
        <v>40</v>
      </c>
      <c r="E18" s="166" t="str">
        <f>UPPER(IF($D18="","",VLOOKUP($D18,'Boys Si Main Draw Prep'!$A$7:$P$70,2)))</f>
        <v>ΜΠΑΡΛΑΣ</v>
      </c>
      <c r="F18" s="166" t="str">
        <f>IF($D18="","",VLOOKUP($D18,'Boys Si Main Draw Prep'!$A$7:$P$70,3))</f>
        <v>ΕΥΑΓΓΕΛΟΣ</v>
      </c>
      <c r="G18" s="166"/>
      <c r="H18" s="166">
        <f>IF($D18="","",VLOOKUP($D18,'Boys Si Main Draw Prep'!$A$7:$P$70,4))</f>
        <v>0</v>
      </c>
      <c r="I18" s="242" t="s">
        <v>143</v>
      </c>
      <c r="J18" s="150" t="s">
        <v>228</v>
      </c>
      <c r="K18" s="173"/>
      <c r="L18" s="162" t="s">
        <v>15</v>
      </c>
      <c r="M18" s="171"/>
      <c r="N18" s="164">
        <f>UPPER(IF(OR(M18="a",M18="as"),L16,IF(OR(M18="b",M18="bs"),L20,)))</f>
      </c>
      <c r="O18" s="181"/>
      <c r="P18" s="173"/>
      <c r="Q18" s="175"/>
      <c r="R18" s="156"/>
    </row>
    <row r="19" spans="1:18" s="46" customFormat="1" ht="9" customHeight="1">
      <c r="A19" s="158" t="s">
        <v>72</v>
      </c>
      <c r="B19" s="147">
        <f>IF($D19="","",VLOOKUP($D19,'Boys Si Main Draw Prep'!$A$7:$P$70,15))</f>
        <v>0</v>
      </c>
      <c r="C19" s="147">
        <f>IF($D19="","",VLOOKUP($D19,'Boys Si Main Draw Prep'!$A$7:$P$70,16))</f>
        <v>0</v>
      </c>
      <c r="D19" s="148">
        <v>36</v>
      </c>
      <c r="E19" s="166" t="str">
        <f>UPPER(IF($D19="","",VLOOKUP($D19,'Boys Si Main Draw Prep'!$A$7:$P$70,2)))</f>
        <v>ΜΑΝΔΡΑΚΟΣ</v>
      </c>
      <c r="F19" s="166" t="str">
        <f>IF($D19="","",VLOOKUP($D19,'Boys Si Main Draw Prep'!$A$7:$P$70,3))</f>
        <v>ΝΙΚΟΣ</v>
      </c>
      <c r="G19" s="166"/>
      <c r="H19" s="166">
        <f>IF($D19="","",VLOOKUP($D19,'Boys Si Main Draw Prep'!$A$7:$P$70,4))</f>
        <v>0</v>
      </c>
      <c r="I19" s="240"/>
      <c r="J19" s="164" t="str">
        <f>UPPER(IF(OR(I20="a",I20="as"),E19,IF(OR(I20="b",I20="bs"),E20,)))</f>
        <v>ΜΑΝΔΡΑΚΟΣ</v>
      </c>
      <c r="K19" s="172"/>
      <c r="L19" s="244"/>
      <c r="M19" s="245"/>
      <c r="N19" s="150"/>
      <c r="O19" s="173"/>
      <c r="P19" s="173"/>
      <c r="Q19" s="175"/>
      <c r="R19" s="156"/>
    </row>
    <row r="20" spans="1:18" s="46" customFormat="1" ht="9" customHeight="1">
      <c r="A20" s="158" t="s">
        <v>73</v>
      </c>
      <c r="B20" s="147">
        <f>IF($D20="","",VLOOKUP($D20,'Boys Si Main Draw Prep'!$A$7:$P$70,15))</f>
        <v>0</v>
      </c>
      <c r="C20" s="147">
        <f>IF($D20="","",VLOOKUP($D20,'Boys Si Main Draw Prep'!$A$7:$P$70,16))</f>
        <v>0</v>
      </c>
      <c r="D20" s="148">
        <v>56</v>
      </c>
      <c r="E20" s="166" t="str">
        <f>UPPER(IF($D20="","",VLOOKUP($D20,'Boys Si Main Draw Prep'!$A$7:$P$70,2)))</f>
        <v>ΚΟΣΜΙΔΗΣ</v>
      </c>
      <c r="F20" s="166" t="str">
        <f>IF($D20="","",VLOOKUP($D20,'Boys Si Main Draw Prep'!$A$7:$P$70,3))</f>
        <v>ΣΩΚΡΑΤΗΣ</v>
      </c>
      <c r="G20" s="166"/>
      <c r="H20" s="166">
        <f>IF($D20="","",VLOOKUP($D20,'Boys Si Main Draw Prep'!$A$7:$P$70,4))</f>
        <v>0</v>
      </c>
      <c r="I20" s="242" t="s">
        <v>141</v>
      </c>
      <c r="J20" s="150" t="s">
        <v>253</v>
      </c>
      <c r="K20" s="163" t="s">
        <v>141</v>
      </c>
      <c r="L20" s="164" t="str">
        <f>UPPER(IF(OR(K20="a",K20="as"),J19,IF(OR(K20="b",K20="bs"),J21,)))</f>
        <v>ΜΑΝΔΡΑΚΟΣ</v>
      </c>
      <c r="M20" s="246"/>
      <c r="N20" s="173"/>
      <c r="O20" s="173"/>
      <c r="P20" s="173"/>
      <c r="Q20" s="175"/>
      <c r="R20" s="156"/>
    </row>
    <row r="21" spans="1:18" s="46" customFormat="1" ht="9" customHeight="1">
      <c r="A21" s="241" t="s">
        <v>74</v>
      </c>
      <c r="B21" s="147">
        <f>IF($D21="","",VLOOKUP($D21,'Boys Si Main Draw Prep'!$A$7:$P$70,15))</f>
      </c>
      <c r="C21" s="147">
        <f>IF($D21="","",VLOOKUP($D21,'Boys Si Main Draw Prep'!$A$7:$P$70,16))</f>
      </c>
      <c r="D21" s="148"/>
      <c r="E21" s="166" t="s">
        <v>227</v>
      </c>
      <c r="F21" s="166">
        <f>IF($D21="","",VLOOKUP($D21,'Boys Si Main Draw Prep'!$A$7:$P$70,3))</f>
      </c>
      <c r="G21" s="166"/>
      <c r="H21" s="166">
        <f>IF($D21="","",VLOOKUP($D21,'Boys Si Main Draw Prep'!$A$7:$P$70,4))</f>
      </c>
      <c r="I21" s="240"/>
      <c r="J21" s="164" t="str">
        <f>UPPER(IF(OR(I22="a",I22="as"),E21,IF(OR(I22="b",I22="bs"),E22,)))</f>
        <v>ΛΥΡΙΤΗΣ</v>
      </c>
      <c r="K21" s="181"/>
      <c r="L21" s="150" t="s">
        <v>263</v>
      </c>
      <c r="M21" s="173"/>
      <c r="N21" s="173"/>
      <c r="O21" s="173"/>
      <c r="P21" s="173"/>
      <c r="Q21" s="175"/>
      <c r="R21" s="156"/>
    </row>
    <row r="22" spans="1:18" s="46" customFormat="1" ht="9" customHeight="1">
      <c r="A22" s="183" t="s">
        <v>75</v>
      </c>
      <c r="B22" s="147">
        <f>IF($D22="","",VLOOKUP($D22,'Boys Si Main Draw Prep'!$A$7:$P$70,15))</f>
        <v>0</v>
      </c>
      <c r="C22" s="147">
        <f>IF($D22="","",VLOOKUP($D22,'Boys Si Main Draw Prep'!$A$7:$P$70,16))</f>
        <v>8</v>
      </c>
      <c r="D22" s="148">
        <v>35</v>
      </c>
      <c r="E22" s="149" t="str">
        <f>UPPER(IF($D22="","",VLOOKUP($D22,'Boys Si Main Draw Prep'!$A$7:$P$70,2)))</f>
        <v>ΛΥΡΙΤΗΣ</v>
      </c>
      <c r="F22" s="149" t="str">
        <f>IF($D22="","",VLOOKUP($D22,'Boys Si Main Draw Prep'!$A$7:$P$70,3))</f>
        <v>ΠΑΡΗΣ</v>
      </c>
      <c r="G22" s="149"/>
      <c r="H22" s="149">
        <f>IF($D22="","",VLOOKUP($D22,'Boys Si Main Draw Prep'!$A$7:$P$70,4))</f>
        <v>0</v>
      </c>
      <c r="I22" s="242" t="s">
        <v>142</v>
      </c>
      <c r="J22" s="150"/>
      <c r="K22" s="173"/>
      <c r="L22" s="173"/>
      <c r="M22" s="247"/>
      <c r="N22" s="248" t="s">
        <v>76</v>
      </c>
      <c r="O22" s="237"/>
      <c r="P22" s="164">
        <f>UPPER(IF(OR(O23="a",O23="as"),P14,IF(OR(O23="b",O23="bs"),P30,)))</f>
      </c>
      <c r="Q22" s="238"/>
      <c r="R22" s="156"/>
    </row>
    <row r="23" spans="1:18" s="46" customFormat="1" ht="9" customHeight="1">
      <c r="A23" s="146" t="s">
        <v>77</v>
      </c>
      <c r="B23" s="147">
        <f>IF($D23="","",VLOOKUP($D23,'Boys Si Main Draw Prep'!$A$7:$P$70,15))</f>
        <v>0</v>
      </c>
      <c r="C23" s="147">
        <f>IF($D23="","",VLOOKUP($D23,'Boys Si Main Draw Prep'!$A$7:$P$70,16))</f>
        <v>4</v>
      </c>
      <c r="D23" s="148">
        <v>29</v>
      </c>
      <c r="E23" s="149" t="str">
        <f>UPPER(IF($D23="","",VLOOKUP($D23,'Boys Si Main Draw Prep'!$A$7:$P$70,2)))</f>
        <v>ΚΩΝΣΤΑΝΤΑΡΟΣ</v>
      </c>
      <c r="F23" s="149" t="str">
        <f>IF($D23="","",VLOOKUP($D23,'Boys Si Main Draw Prep'!$A$7:$P$70,3))</f>
        <v>ΚΩΣΤΑΣ</v>
      </c>
      <c r="G23" s="149"/>
      <c r="H23" s="149">
        <f>IF($D23="","",VLOOKUP($D23,'Boys Si Main Draw Prep'!$A$7:$P$70,4))</f>
        <v>0</v>
      </c>
      <c r="I23" s="240"/>
      <c r="J23" s="164" t="str">
        <f>UPPER(IF(OR(I24="a",I24="as"),E23,IF(OR(I24="b",I24="bs"),E24,)))</f>
        <v>ΚΩΝΣΤΑΝΤΑΡΟΣ</v>
      </c>
      <c r="K23" s="172"/>
      <c r="L23" s="173"/>
      <c r="M23" s="173"/>
      <c r="N23" s="162" t="s">
        <v>15</v>
      </c>
      <c r="O23" s="239"/>
      <c r="P23" s="150"/>
      <c r="Q23" s="233"/>
      <c r="R23" s="156"/>
    </row>
    <row r="24" spans="1:18" s="46" customFormat="1" ht="9" customHeight="1">
      <c r="A24" s="241" t="s">
        <v>78</v>
      </c>
      <c r="B24" s="147">
        <f>IF($D24="","",VLOOKUP($D24,'Boys Si Main Draw Prep'!$A$7:$P$70,15))</f>
      </c>
      <c r="C24" s="147">
        <f>IF($D24="","",VLOOKUP($D24,'Boys Si Main Draw Prep'!$A$7:$P$70,16))</f>
      </c>
      <c r="D24" s="148"/>
      <c r="E24" s="166" t="s">
        <v>227</v>
      </c>
      <c r="F24" s="166">
        <f>IF($D24="","",VLOOKUP($D24,'Boys Si Main Draw Prep'!$A$7:$P$70,3))</f>
      </c>
      <c r="G24" s="166"/>
      <c r="H24" s="166">
        <f>IF($D24="","",VLOOKUP($D24,'Boys Si Main Draw Prep'!$A$7:$P$70,4))</f>
      </c>
      <c r="I24" s="242" t="s">
        <v>141</v>
      </c>
      <c r="J24" s="150"/>
      <c r="K24" s="163" t="s">
        <v>142</v>
      </c>
      <c r="L24" s="164" t="str">
        <f>UPPER(IF(OR(K24="a",K24="as"),J23,IF(OR(K24="b",K24="bs"),J25,)))</f>
        <v>ARLOTTA</v>
      </c>
      <c r="M24" s="172"/>
      <c r="N24" s="173"/>
      <c r="O24" s="173"/>
      <c r="P24" s="173"/>
      <c r="Q24" s="175"/>
      <c r="R24" s="156"/>
    </row>
    <row r="25" spans="1:18" s="46" customFormat="1" ht="9" customHeight="1">
      <c r="A25" s="158" t="s">
        <v>79</v>
      </c>
      <c r="B25" s="147">
        <f>IF($D25="","",VLOOKUP($D25,'Boys Si Main Draw Prep'!$A$7:$P$70,15))</f>
        <v>0</v>
      </c>
      <c r="C25" s="147">
        <f>IF($D25="","",VLOOKUP($D25,'Boys Si Main Draw Prep'!$A$7:$P$70,16))</f>
        <v>0</v>
      </c>
      <c r="D25" s="148">
        <v>1</v>
      </c>
      <c r="E25" s="166" t="str">
        <f>UPPER(IF($D25="","",VLOOKUP($D25,'Boys Si Main Draw Prep'!$A$7:$P$70,2)))</f>
        <v>ARLOTTA</v>
      </c>
      <c r="F25" s="166" t="str">
        <f>IF($D25="","",VLOOKUP($D25,'Boys Si Main Draw Prep'!$A$7:$P$70,3))</f>
        <v>FABRIZZIO</v>
      </c>
      <c r="G25" s="166"/>
      <c r="H25" s="166">
        <f>IF($D25="","",VLOOKUP($D25,'Boys Si Main Draw Prep'!$A$7:$P$70,4))</f>
        <v>0</v>
      </c>
      <c r="I25" s="240"/>
      <c r="J25" s="164" t="str">
        <f>UPPER(IF(OR(I26="a",I26="as"),E25,IF(OR(I26="b",I26="bs"),E26,)))</f>
        <v>ARLOTTA</v>
      </c>
      <c r="K25" s="243"/>
      <c r="L25" s="150" t="s">
        <v>252</v>
      </c>
      <c r="M25" s="175"/>
      <c r="N25" s="173"/>
      <c r="O25" s="173"/>
      <c r="P25" s="173"/>
      <c r="Q25" s="175"/>
      <c r="R25" s="156"/>
    </row>
    <row r="26" spans="1:18" s="46" customFormat="1" ht="9" customHeight="1">
      <c r="A26" s="158" t="s">
        <v>80</v>
      </c>
      <c r="B26" s="147">
        <f>IF($D26="","",VLOOKUP($D26,'Boys Si Main Draw Prep'!$A$7:$P$70,15))</f>
        <v>0</v>
      </c>
      <c r="C26" s="147">
        <f>IF($D26="","",VLOOKUP($D26,'Boys Si Main Draw Prep'!$A$7:$P$70,16))</f>
        <v>0</v>
      </c>
      <c r="D26" s="148">
        <v>50</v>
      </c>
      <c r="E26" s="166" t="s">
        <v>218</v>
      </c>
      <c r="F26" s="166" t="str">
        <f>IF($D26="","",VLOOKUP($D26,'Boys Si Main Draw Prep'!$A$7:$P$70,3))</f>
        <v>ΣΑΚΗΣ</v>
      </c>
      <c r="G26" s="166"/>
      <c r="H26" s="166">
        <f>IF($D26="","",VLOOKUP($D26,'Boys Si Main Draw Prep'!$A$7:$P$70,4))</f>
        <v>0</v>
      </c>
      <c r="I26" s="242" t="s">
        <v>143</v>
      </c>
      <c r="J26" s="150" t="s">
        <v>231</v>
      </c>
      <c r="K26" s="173"/>
      <c r="L26" s="162" t="s">
        <v>15</v>
      </c>
      <c r="M26" s="171" t="s">
        <v>141</v>
      </c>
      <c r="N26" s="164" t="str">
        <f>UPPER(IF(OR(M26="a",M26="as"),L24,IF(OR(M26="b",M26="bs"),L28,)))</f>
        <v>ARLOTTA</v>
      </c>
      <c r="O26" s="172"/>
      <c r="P26" s="173"/>
      <c r="Q26" s="175"/>
      <c r="R26" s="156"/>
    </row>
    <row r="27" spans="1:18" s="46" customFormat="1" ht="9" customHeight="1">
      <c r="A27" s="158" t="s">
        <v>81</v>
      </c>
      <c r="B27" s="147">
        <f>IF($D27="","",VLOOKUP($D27,'Boys Si Main Draw Prep'!$A$7:$P$70,15))</f>
        <v>0</v>
      </c>
      <c r="C27" s="147">
        <f>IF($D27="","",VLOOKUP($D27,'Boys Si Main Draw Prep'!$A$7:$P$70,16))</f>
        <v>0</v>
      </c>
      <c r="D27" s="148">
        <v>48</v>
      </c>
      <c r="E27" s="166" t="s">
        <v>215</v>
      </c>
      <c r="F27" s="166" t="str">
        <f>IF($D27="","",VLOOKUP($D27,'Boys Si Main Draw Prep'!$A$7:$P$70,3))</f>
        <v>ΓΙΑΝΝΗΣ</v>
      </c>
      <c r="G27" s="166"/>
      <c r="H27" s="166">
        <f>IF($D27="","",VLOOKUP($D27,'Boys Si Main Draw Prep'!$A$7:$P$70,4))</f>
        <v>0</v>
      </c>
      <c r="I27" s="240"/>
      <c r="J27" s="164" t="str">
        <f>UPPER(IF(OR(I28="a",I28="as"),E27,IF(OR(I28="b",I28="bs"),E28,)))</f>
        <v>ΑΓΓΕΛΑΚΟΣ</v>
      </c>
      <c r="K27" s="172"/>
      <c r="L27" s="244"/>
      <c r="M27" s="245"/>
      <c r="N27" s="150" t="s">
        <v>251</v>
      </c>
      <c r="O27" s="175"/>
      <c r="P27" s="173"/>
      <c r="Q27" s="175"/>
      <c r="R27" s="156"/>
    </row>
    <row r="28" spans="1:18" s="46" customFormat="1" ht="9" customHeight="1">
      <c r="A28" s="158" t="s">
        <v>82</v>
      </c>
      <c r="B28" s="147">
        <f>IF($D28="","",VLOOKUP($D28,'Boys Si Main Draw Prep'!$A$7:$P$70,15))</f>
        <v>0</v>
      </c>
      <c r="C28" s="147">
        <f>IF($D28="","",VLOOKUP($D28,'Boys Si Main Draw Prep'!$A$7:$P$70,16))</f>
        <v>0</v>
      </c>
      <c r="D28" s="148">
        <v>2</v>
      </c>
      <c r="E28" s="166" t="str">
        <f>UPPER(IF($D28="","",VLOOKUP($D28,'Boys Si Main Draw Prep'!$A$7:$P$70,2)))</f>
        <v>ΑΓΓΕΛΑΚΟΣ</v>
      </c>
      <c r="F28" s="166" t="str">
        <f>IF($D28="","",VLOOKUP($D28,'Boys Si Main Draw Prep'!$A$7:$P$70,3))</f>
        <v>ΠΑΝΑΓΙΩΤΗΣ</v>
      </c>
      <c r="G28" s="166"/>
      <c r="H28" s="166">
        <f>IF($D28="","",VLOOKUP($D28,'Boys Si Main Draw Prep'!$A$7:$P$70,4))</f>
        <v>0</v>
      </c>
      <c r="I28" s="242" t="s">
        <v>229</v>
      </c>
      <c r="J28" s="150" t="s">
        <v>250</v>
      </c>
      <c r="K28" s="163"/>
      <c r="L28" s="164" t="s">
        <v>146</v>
      </c>
      <c r="M28" s="246"/>
      <c r="N28" s="173"/>
      <c r="O28" s="175"/>
      <c r="P28" s="173"/>
      <c r="Q28" s="175"/>
      <c r="R28" s="156"/>
    </row>
    <row r="29" spans="1:18" s="46" customFormat="1" ht="9" customHeight="1">
      <c r="A29" s="241" t="s">
        <v>83</v>
      </c>
      <c r="B29" s="147">
        <f>IF($D29="","",VLOOKUP($D29,'Boys Si Main Draw Prep'!$A$7:$P$70,15))</f>
        <v>0</v>
      </c>
      <c r="C29" s="147">
        <f>IF($D29="","",VLOOKUP($D29,'Boys Si Main Draw Prep'!$A$7:$P$70,16))</f>
        <v>0</v>
      </c>
      <c r="D29" s="148">
        <v>20</v>
      </c>
      <c r="E29" s="166" t="s">
        <v>175</v>
      </c>
      <c r="F29" s="166" t="str">
        <f>IF($D29="","",VLOOKUP($D29,'Boys Si Main Draw Prep'!$A$7:$P$70,3))</f>
        <v>ΣΠΥΡΟΣ</v>
      </c>
      <c r="G29" s="166"/>
      <c r="H29" s="166">
        <f>IF($D29="","",VLOOKUP($D29,'Boys Si Main Draw Prep'!$A$7:$P$70,4))</f>
        <v>0</v>
      </c>
      <c r="I29" s="240"/>
      <c r="J29" s="164" t="str">
        <f>UPPER(IF(OR(I30="a",I30="as"),E29,IF(OR(I30="b",I30="bs"),E30,)))</f>
        <v>ΜΟΡΦΟΝΙΟΣ</v>
      </c>
      <c r="K29" s="181"/>
      <c r="L29" s="150" t="s">
        <v>261</v>
      </c>
      <c r="M29" s="173"/>
      <c r="N29" s="173"/>
      <c r="O29" s="175"/>
      <c r="P29" s="173"/>
      <c r="Q29" s="175"/>
      <c r="R29" s="156"/>
    </row>
    <row r="30" spans="1:18" s="46" customFormat="1" ht="9" customHeight="1">
      <c r="A30" s="183" t="s">
        <v>84</v>
      </c>
      <c r="B30" s="147">
        <f>IF($D30="","",VLOOKUP($D30,'Boys Si Main Draw Prep'!$A$7:$P$70,15))</f>
        <v>0</v>
      </c>
      <c r="C30" s="147">
        <f>IF($D30="","",VLOOKUP($D30,'Boys Si Main Draw Prep'!$A$7:$P$70,16))</f>
        <v>15</v>
      </c>
      <c r="D30" s="148">
        <v>39</v>
      </c>
      <c r="E30" s="149" t="str">
        <f>UPPER(IF($D30="","",VLOOKUP($D30,'Boys Si Main Draw Prep'!$A$7:$P$70,2)))</f>
        <v>ΜΟΡΦΟΝΙΟΣ</v>
      </c>
      <c r="F30" s="149" t="str">
        <f>IF($D30="","",VLOOKUP($D30,'Boys Si Main Draw Prep'!$A$7:$P$70,3))</f>
        <v>ΤΑΣΟΣ</v>
      </c>
      <c r="G30" s="149"/>
      <c r="H30" s="149">
        <f>IF($D30="","",VLOOKUP($D30,'Boys Si Main Draw Prep'!$A$7:$P$70,4))</f>
        <v>0</v>
      </c>
      <c r="I30" s="242" t="s">
        <v>229</v>
      </c>
      <c r="J30" s="150" t="s">
        <v>232</v>
      </c>
      <c r="K30" s="173"/>
      <c r="L30" s="173"/>
      <c r="M30" s="247"/>
      <c r="N30" s="162" t="s">
        <v>15</v>
      </c>
      <c r="O30" s="171"/>
      <c r="P30" s="164">
        <f>UPPER(IF(OR(O30="a",O30="as"),N26,IF(OR(O30="b",O30="bs"),N34,)))</f>
      </c>
      <c r="Q30" s="181"/>
      <c r="R30" s="156"/>
    </row>
    <row r="31" spans="1:18" s="46" customFormat="1" ht="9" customHeight="1">
      <c r="A31" s="146" t="s">
        <v>85</v>
      </c>
      <c r="B31" s="147">
        <f>IF($D31="","",VLOOKUP($D31,'Boys Si Main Draw Prep'!$A$7:$P$70,15))</f>
        <v>0</v>
      </c>
      <c r="C31" s="147">
        <f>IF($D31="","",VLOOKUP($D31,'Boys Si Main Draw Prep'!$A$7:$P$70,16))</f>
        <v>11</v>
      </c>
      <c r="D31" s="148">
        <v>52</v>
      </c>
      <c r="E31" s="149" t="str">
        <f>UPPER(IF($D31="","",VLOOKUP($D31,'Boys Si Main Draw Prep'!$A$7:$P$70,2)))</f>
        <v>ΣΜΥΡΝΙΩΤΗΣ</v>
      </c>
      <c r="F31" s="149" t="str">
        <f>IF($D31="","",VLOOKUP($D31,'Boys Si Main Draw Prep'!$A$7:$P$70,3))</f>
        <v>ΠΑΝΑΓΙΩΤΗΣ</v>
      </c>
      <c r="G31" s="149"/>
      <c r="H31" s="149">
        <f>IF($D31="","",VLOOKUP($D31,'Boys Si Main Draw Prep'!$A$7:$P$70,4))</f>
        <v>0</v>
      </c>
      <c r="I31" s="240"/>
      <c r="J31" s="164" t="str">
        <f>UPPER(IF(OR(I32="a",I32="as"),E31,IF(OR(I32="b",I32="bs"),E32,)))</f>
        <v>ΣΜΥΡΝΙΩΤΗΣ</v>
      </c>
      <c r="K31" s="172"/>
      <c r="L31" s="173"/>
      <c r="M31" s="173"/>
      <c r="N31" s="173"/>
      <c r="O31" s="175"/>
      <c r="P31" s="150"/>
      <c r="Q31" s="173"/>
      <c r="R31" s="156"/>
    </row>
    <row r="32" spans="1:18" s="46" customFormat="1" ht="9" customHeight="1">
      <c r="A32" s="241" t="s">
        <v>86</v>
      </c>
      <c r="B32" s="147">
        <f>IF($D32="","",VLOOKUP($D32,'Boys Si Main Draw Prep'!$A$7:$P$70,15))</f>
      </c>
      <c r="C32" s="147">
        <f>IF($D32="","",VLOOKUP($D32,'Boys Si Main Draw Prep'!$A$7:$P$70,16))</f>
      </c>
      <c r="D32" s="148"/>
      <c r="E32" s="166" t="s">
        <v>227</v>
      </c>
      <c r="F32" s="166">
        <f>IF($D32="","",VLOOKUP($D32,'Boys Si Main Draw Prep'!$A$7:$P$70,3))</f>
      </c>
      <c r="G32" s="166"/>
      <c r="H32" s="166">
        <f>IF($D32="","",VLOOKUP($D32,'Boys Si Main Draw Prep'!$A$7:$P$70,4))</f>
      </c>
      <c r="I32" s="242" t="s">
        <v>141</v>
      </c>
      <c r="J32" s="150"/>
      <c r="K32" s="163" t="s">
        <v>229</v>
      </c>
      <c r="L32" s="164" t="str">
        <f>UPPER(IF(OR(K32="a",K32="as"),J31,IF(OR(K32="b",K32="bs"),J33,)))</f>
        <v>ΠΗΓΑΔΙΩΤΗΣ</v>
      </c>
      <c r="M32" s="172"/>
      <c r="N32" s="173"/>
      <c r="O32" s="175"/>
      <c r="P32" s="173"/>
      <c r="Q32" s="173"/>
      <c r="R32" s="156"/>
    </row>
    <row r="33" spans="1:18" s="46" customFormat="1" ht="9" customHeight="1">
      <c r="A33" s="158" t="s">
        <v>87</v>
      </c>
      <c r="B33" s="147">
        <f>IF($D33="","",VLOOKUP($D33,'Boys Si Main Draw Prep'!$A$7:$P$70,15))</f>
        <v>0</v>
      </c>
      <c r="C33" s="147">
        <f>IF($D33="","",VLOOKUP($D33,'Boys Si Main Draw Prep'!$A$7:$P$70,16))</f>
        <v>0</v>
      </c>
      <c r="D33" s="148">
        <v>44</v>
      </c>
      <c r="E33" s="166" t="str">
        <f>UPPER(IF($D33="","",VLOOKUP($D33,'Boys Si Main Draw Prep'!$A$7:$P$70,2)))</f>
        <v>ΠΗΓΑΔΙΩΤΗΣ</v>
      </c>
      <c r="F33" s="166" t="str">
        <f>IF($D33="","",VLOOKUP($D33,'Boys Si Main Draw Prep'!$A$7:$P$70,3))</f>
        <v>ΠΑΝΑΓΙΩΤΗΣ</v>
      </c>
      <c r="G33" s="166"/>
      <c r="H33" s="166">
        <f>IF($D33="","",VLOOKUP($D33,'Boys Si Main Draw Prep'!$A$7:$P$70,4))</f>
        <v>0</v>
      </c>
      <c r="I33" s="240"/>
      <c r="J33" s="164" t="str">
        <f>UPPER(IF(OR(I34="a",I34="as"),E33,IF(OR(I34="b",I34="bs"),E34,)))</f>
        <v>ΠΗΓΑΔΙΩΤΗΣ</v>
      </c>
      <c r="K33" s="243"/>
      <c r="L33" s="150" t="s">
        <v>251</v>
      </c>
      <c r="M33" s="175"/>
      <c r="N33" s="173"/>
      <c r="O33" s="175"/>
      <c r="P33" s="173"/>
      <c r="Q33" s="173"/>
      <c r="R33" s="156"/>
    </row>
    <row r="34" spans="1:18" s="46" customFormat="1" ht="9" customHeight="1">
      <c r="A34" s="158" t="s">
        <v>88</v>
      </c>
      <c r="B34" s="147">
        <f>IF($D34="","",VLOOKUP($D34,'Boys Si Main Draw Prep'!$A$7:$P$70,15))</f>
        <v>0</v>
      </c>
      <c r="C34" s="147">
        <f>IF($D34="","",VLOOKUP($D34,'Boys Si Main Draw Prep'!$A$7:$P$70,16))</f>
        <v>0</v>
      </c>
      <c r="D34" s="148">
        <v>11</v>
      </c>
      <c r="E34" s="166" t="str">
        <f>UPPER(IF($D34="","",VLOOKUP($D34,'Boys Si Main Draw Prep'!$A$7:$P$70,2)))</f>
        <v>ΔΗΜΗΤΡΑΚΟΠΟΥΛΟΣ</v>
      </c>
      <c r="F34" s="166" t="str">
        <f>IF($D34="","",VLOOKUP($D34,'Boys Si Main Draw Prep'!$A$7:$P$70,3))</f>
        <v>ΚΩΣΤΑΣ</v>
      </c>
      <c r="G34" s="166"/>
      <c r="H34" s="166">
        <f>IF($D34="","",VLOOKUP($D34,'Boys Si Main Draw Prep'!$A$7:$P$70,4))</f>
        <v>0</v>
      </c>
      <c r="I34" s="242" t="s">
        <v>143</v>
      </c>
      <c r="J34" s="150" t="s">
        <v>233</v>
      </c>
      <c r="K34" s="173"/>
      <c r="L34" s="162" t="s">
        <v>15</v>
      </c>
      <c r="M34" s="171"/>
      <c r="N34" s="164" t="s">
        <v>211</v>
      </c>
      <c r="O34" s="181"/>
      <c r="P34" s="173"/>
      <c r="Q34" s="173"/>
      <c r="R34" s="156"/>
    </row>
    <row r="35" spans="1:18" s="46" customFormat="1" ht="9" customHeight="1">
      <c r="A35" s="158" t="s">
        <v>89</v>
      </c>
      <c r="B35" s="147">
        <f>IF($D35="","",VLOOKUP($D35,'Boys Si Main Draw Prep'!$A$7:$P$70,15))</f>
        <v>0</v>
      </c>
      <c r="C35" s="147">
        <f>IF($D35="","",VLOOKUP($D35,'Boys Si Main Draw Prep'!$A$7:$P$70,16))</f>
        <v>0</v>
      </c>
      <c r="D35" s="148">
        <v>54</v>
      </c>
      <c r="E35" s="166" t="s">
        <v>241</v>
      </c>
      <c r="F35" s="166" t="str">
        <f>IF($D35="","",VLOOKUP($D35,'Boys Si Main Draw Prep'!$A$7:$P$70,3))</f>
        <v>ΔΗΜΗΤΡΗΣ</v>
      </c>
      <c r="G35" s="166"/>
      <c r="H35" s="166">
        <f>IF($D35="","",VLOOKUP($D35,'Boys Si Main Draw Prep'!$A$7:$P$70,4))</f>
        <v>0</v>
      </c>
      <c r="I35" s="240"/>
      <c r="J35" s="164" t="str">
        <f>UPPER(IF(OR(I36="a",I36="as"),E35,IF(OR(I36="b",I36="bs"),E36,)))</f>
        <v>ΜΙΤΑΛΑΣ</v>
      </c>
      <c r="K35" s="172"/>
      <c r="L35" s="244"/>
      <c r="M35" s="245"/>
      <c r="N35" s="150" t="s">
        <v>260</v>
      </c>
      <c r="O35" s="173"/>
      <c r="P35" s="173"/>
      <c r="Q35" s="173"/>
      <c r="R35" s="156"/>
    </row>
    <row r="36" spans="1:18" s="46" customFormat="1" ht="9" customHeight="1">
      <c r="A36" s="158" t="s">
        <v>90</v>
      </c>
      <c r="B36" s="147">
        <f>IF($D36="","",VLOOKUP($D36,'Boys Si Main Draw Prep'!$A$7:$P$70,15))</f>
        <v>0</v>
      </c>
      <c r="C36" s="147">
        <f>IF($D36="","",VLOOKUP($D36,'Boys Si Main Draw Prep'!$A$7:$P$70,16))</f>
        <v>0</v>
      </c>
      <c r="D36" s="148">
        <v>30</v>
      </c>
      <c r="E36" s="166" t="str">
        <f>UPPER(IF($D36="","",VLOOKUP($D36,'Boys Si Main Draw Prep'!$A$7:$P$70,2)))</f>
        <v>ΛΑΖΑΡΑΣ</v>
      </c>
      <c r="F36" s="166" t="str">
        <f>IF($D36="","",VLOOKUP($D36,'Boys Si Main Draw Prep'!$A$7:$P$70,3))</f>
        <v>ΓΕΩΡΓΙΟΣ</v>
      </c>
      <c r="G36" s="166"/>
      <c r="H36" s="166">
        <f>IF($D36="","",VLOOKUP($D36,'Boys Si Main Draw Prep'!$A$7:$P$70,4))</f>
        <v>0</v>
      </c>
      <c r="I36" s="242" t="s">
        <v>143</v>
      </c>
      <c r="J36" s="150" t="s">
        <v>252</v>
      </c>
      <c r="K36" s="163" t="s">
        <v>143</v>
      </c>
      <c r="L36" s="164" t="s">
        <v>169</v>
      </c>
      <c r="M36" s="246"/>
      <c r="N36" s="249" t="s">
        <v>40</v>
      </c>
      <c r="O36" s="250"/>
      <c r="P36" s="249" t="s">
        <v>41</v>
      </c>
      <c r="Q36" s="250"/>
      <c r="R36" s="156"/>
    </row>
    <row r="37" spans="1:18" s="46" customFormat="1" ht="9" customHeight="1">
      <c r="A37" s="241" t="s">
        <v>91</v>
      </c>
      <c r="B37" s="147">
        <f>IF($D37="","",VLOOKUP($D37,'Boys Si Main Draw Prep'!$A$7:$P$70,15))</f>
      </c>
      <c r="C37" s="147">
        <f>IF($D37="","",VLOOKUP($D37,'Boys Si Main Draw Prep'!$A$7:$P$70,16))</f>
      </c>
      <c r="D37" s="148"/>
      <c r="E37" s="166" t="s">
        <v>227</v>
      </c>
      <c r="F37" s="166">
        <f>IF($D37="","",VLOOKUP($D37,'Boys Si Main Draw Prep'!$A$7:$P$70,3))</f>
      </c>
      <c r="G37" s="166"/>
      <c r="H37" s="166">
        <f>IF($D37="","",VLOOKUP($D37,'Boys Si Main Draw Prep'!$A$7:$P$70,4))</f>
      </c>
      <c r="I37" s="240"/>
      <c r="J37" s="164" t="str">
        <f>UPPER(IF(OR(I38="a",I38="as"),E37,IF(OR(I38="b",I38="bs"),E38,)))</f>
        <v>ΖΟΥΖΟΥΛΑΣ</v>
      </c>
      <c r="K37" s="181"/>
      <c r="L37" s="150" t="s">
        <v>253</v>
      </c>
      <c r="M37" s="173"/>
      <c r="N37" s="251">
        <f>UPPER(IF(OR(O23="a",O23="as"),P14,IF(OR(O23="b",O23="bs"),P30,)))</f>
      </c>
      <c r="O37" s="252"/>
      <c r="P37" s="249"/>
      <c r="Q37" s="250"/>
      <c r="R37" s="156"/>
    </row>
    <row r="38" spans="1:18" s="46" customFormat="1" ht="9" customHeight="1">
      <c r="A38" s="183" t="s">
        <v>92</v>
      </c>
      <c r="B38" s="147">
        <f>IF($D38="","",VLOOKUP($D38,'Boys Si Main Draw Prep'!$A$7:$P$70,15))</f>
        <v>0</v>
      </c>
      <c r="C38" s="147">
        <f>IF($D38="","",VLOOKUP($D38,'Boys Si Main Draw Prep'!$A$7:$P$70,16))</f>
        <v>7</v>
      </c>
      <c r="D38" s="148">
        <v>16</v>
      </c>
      <c r="E38" s="149" t="str">
        <f>UPPER(IF($D38="","",VLOOKUP($D38,'Boys Si Main Draw Prep'!$A$7:$P$70,2)))</f>
        <v>ΖΟΥΖΟΥΛΑΣ</v>
      </c>
      <c r="F38" s="149" t="str">
        <f>IF($D38="","",VLOOKUP($D38,'Boys Si Main Draw Prep'!$A$7:$P$70,3))</f>
        <v>ΔΗΜΗΤΡΙΟΣ</v>
      </c>
      <c r="G38" s="149"/>
      <c r="H38" s="149">
        <f>IF($D38="","",VLOOKUP($D38,'Boys Si Main Draw Prep'!$A$7:$P$70,4))</f>
        <v>0</v>
      </c>
      <c r="I38" s="242" t="s">
        <v>142</v>
      </c>
      <c r="J38" s="150"/>
      <c r="K38" s="173"/>
      <c r="L38" s="173"/>
      <c r="M38" s="253"/>
      <c r="N38" s="254" t="s">
        <v>15</v>
      </c>
      <c r="O38" s="255"/>
      <c r="P38" s="251">
        <f>UPPER(IF(OR(O38="a",O38="as"),N37,IF(OR(O38="b",O38="bs"),N39,)))</f>
      </c>
      <c r="Q38" s="252"/>
      <c r="R38" s="156"/>
    </row>
    <row r="39" spans="1:18" s="46" customFormat="1" ht="9" customHeight="1">
      <c r="A39" s="146" t="s">
        <v>93</v>
      </c>
      <c r="B39" s="147">
        <f>IF($D39="","",VLOOKUP($D39,'Boys Si Main Draw Prep'!$A$7:$P$70,15))</f>
        <v>0</v>
      </c>
      <c r="C39" s="147">
        <f>IF($D39="","",VLOOKUP($D39,'Boys Si Main Draw Prep'!$A$7:$P$70,16))</f>
        <v>6</v>
      </c>
      <c r="D39" s="148">
        <v>33</v>
      </c>
      <c r="E39" s="149" t="str">
        <f>UPPER(IF($D39="","",VLOOKUP($D39,'Boys Si Main Draw Prep'!$A$7:$P$70,2)))</f>
        <v>ΛΕΡΙΚΟΣ</v>
      </c>
      <c r="F39" s="149" t="str">
        <f>IF($D39="","",VLOOKUP($D39,'Boys Si Main Draw Prep'!$A$7:$P$70,3))</f>
        <v>ΑΡΗΣ</v>
      </c>
      <c r="G39" s="149"/>
      <c r="H39" s="149">
        <f>IF($D39="","",VLOOKUP($D39,'Boys Si Main Draw Prep'!$A$7:$P$70,4))</f>
        <v>0</v>
      </c>
      <c r="I39" s="240"/>
      <c r="J39" s="164" t="str">
        <f>UPPER(IF(OR(I40="a",I40="as"),E39,IF(OR(I40="b",I40="bs"),E40,)))</f>
        <v>ΛΕΡΙΚΟΣ</v>
      </c>
      <c r="K39" s="172"/>
      <c r="L39" s="173"/>
      <c r="M39" s="236"/>
      <c r="N39" s="251">
        <f>UPPER(IF(OR(O55="a",O55="as"),P46,IF(OR(O55="b",O55="bs"),P62,)))</f>
      </c>
      <c r="O39" s="256"/>
      <c r="P39" s="250"/>
      <c r="Q39" s="250"/>
      <c r="R39" s="156"/>
    </row>
    <row r="40" spans="1:18" s="46" customFormat="1" ht="9" customHeight="1">
      <c r="A40" s="241" t="s">
        <v>94</v>
      </c>
      <c r="B40" s="147">
        <f>IF($D40="","",VLOOKUP($D40,'Boys Si Main Draw Prep'!$A$7:$P$70,15))</f>
      </c>
      <c r="C40" s="147">
        <f>IF($D40="","",VLOOKUP($D40,'Boys Si Main Draw Prep'!$A$7:$P$70,16))</f>
      </c>
      <c r="D40" s="148"/>
      <c r="E40" s="166" t="s">
        <v>227</v>
      </c>
      <c r="F40" s="166">
        <f>IF($D40="","",VLOOKUP($D40,'Boys Si Main Draw Prep'!$A$7:$P$70,3))</f>
      </c>
      <c r="G40" s="166"/>
      <c r="H40" s="166">
        <f>IF($D40="","",VLOOKUP($D40,'Boys Si Main Draw Prep'!$A$7:$P$70,4))</f>
      </c>
      <c r="I40" s="242" t="s">
        <v>141</v>
      </c>
      <c r="J40" s="150"/>
      <c r="K40" s="163" t="s">
        <v>143</v>
      </c>
      <c r="L40" s="164" t="str">
        <f>UPPER(IF(OR(K40="a",K40="as"),J39,IF(OR(K40="b",K40="bs"),J41,)))</f>
        <v>ΛΕΡΙΚΟΣ</v>
      </c>
      <c r="M40" s="172"/>
      <c r="N40" s="250"/>
      <c r="O40" s="250"/>
      <c r="P40" s="250"/>
      <c r="Q40" s="250"/>
      <c r="R40" s="156"/>
    </row>
    <row r="41" spans="1:18" s="46" customFormat="1" ht="9" customHeight="1">
      <c r="A41" s="158" t="s">
        <v>95</v>
      </c>
      <c r="B41" s="147">
        <f>IF($D41="","",VLOOKUP($D41,'Boys Si Main Draw Prep'!$A$7:$P$70,15))</f>
        <v>0</v>
      </c>
      <c r="C41" s="147">
        <f>IF($D41="","",VLOOKUP($D41,'Boys Si Main Draw Prep'!$A$7:$P$70,16))</f>
        <v>0</v>
      </c>
      <c r="D41" s="148">
        <v>24</v>
      </c>
      <c r="E41" s="166" t="str">
        <f>UPPER(IF($D41="","",VLOOKUP($D41,'Boys Si Main Draw Prep'!$A$7:$P$70,2)))</f>
        <v>ΚΑΡΥΓΙΑΝΝΗΣ</v>
      </c>
      <c r="F41" s="166" t="str">
        <f>IF($D41="","",VLOOKUP($D41,'Boys Si Main Draw Prep'!$A$7:$P$70,3))</f>
        <v>ΝΙΚΟΣ</v>
      </c>
      <c r="G41" s="166"/>
      <c r="H41" s="166">
        <f>IF($D41="","",VLOOKUP($D41,'Boys Si Main Draw Prep'!$A$7:$P$70,4))</f>
        <v>0</v>
      </c>
      <c r="I41" s="240"/>
      <c r="J41" s="164" t="str">
        <f>UPPER(IF(OR(I42="a",I42="as"),E41,IF(OR(I42="b",I42="bs"),E42,)))</f>
        <v>ΝΙΚΟΛΟΠΟΥΛΟΣ</v>
      </c>
      <c r="K41" s="243"/>
      <c r="L41" s="150" t="s">
        <v>254</v>
      </c>
      <c r="M41" s="175"/>
      <c r="N41" s="250"/>
      <c r="O41" s="250"/>
      <c r="P41" s="250"/>
      <c r="Q41" s="250"/>
      <c r="R41" s="156"/>
    </row>
    <row r="42" spans="1:18" s="46" customFormat="1" ht="9" customHeight="1">
      <c r="A42" s="158" t="s">
        <v>96</v>
      </c>
      <c r="B42" s="147">
        <f>IF($D42="","",VLOOKUP($D42,'Boys Si Main Draw Prep'!$A$7:$P$70,15))</f>
        <v>0</v>
      </c>
      <c r="C42" s="147">
        <f>IF($D42="","",VLOOKUP($D42,'Boys Si Main Draw Prep'!$A$7:$P$70,16))</f>
        <v>0</v>
      </c>
      <c r="D42" s="148">
        <v>43</v>
      </c>
      <c r="E42" s="166" t="str">
        <f>UPPER(IF($D42="","",VLOOKUP($D42,'Boys Si Main Draw Prep'!$A$7:$P$70,2)))</f>
        <v>ΝΙΚΟΛΟΠΟΥΛΟΣ</v>
      </c>
      <c r="F42" s="166" t="str">
        <f>IF($D42="","",VLOOKUP($D42,'Boys Si Main Draw Prep'!$A$7:$P$70,3))</f>
        <v>ΓΕΩΡΓΙΟΣ</v>
      </c>
      <c r="G42" s="166"/>
      <c r="H42" s="166">
        <f>IF($D42="","",VLOOKUP($D42,'Boys Si Main Draw Prep'!$A$7:$P$70,4))</f>
        <v>0</v>
      </c>
      <c r="I42" s="242" t="s">
        <v>229</v>
      </c>
      <c r="J42" s="150" t="s">
        <v>248</v>
      </c>
      <c r="K42" s="173"/>
      <c r="L42" s="162" t="s">
        <v>15</v>
      </c>
      <c r="M42" s="171" t="s">
        <v>142</v>
      </c>
      <c r="N42" s="164" t="str">
        <f>UPPER(IF(OR(M42="a",M42="as"),L40,IF(OR(M42="b",M42="bs"),L44,)))</f>
        <v>ΝΙΚΟΛΟΠΟΥΛΟΣ</v>
      </c>
      <c r="O42" s="172"/>
      <c r="P42" s="173"/>
      <c r="Q42" s="173"/>
      <c r="R42" s="156"/>
    </row>
    <row r="43" spans="1:18" s="46" customFormat="1" ht="9" customHeight="1">
      <c r="A43" s="158" t="s">
        <v>97</v>
      </c>
      <c r="B43" s="147">
        <f>IF($D43="","",VLOOKUP($D43,'Boys Si Main Draw Prep'!$A$7:$P$70,15))</f>
        <v>0</v>
      </c>
      <c r="C43" s="147">
        <f>IF($D43="","",VLOOKUP($D43,'Boys Si Main Draw Prep'!$A$7:$P$70,16))</f>
        <v>0</v>
      </c>
      <c r="D43" s="148">
        <v>42</v>
      </c>
      <c r="E43" s="166" t="str">
        <f>UPPER(IF($D43="","",VLOOKUP($D43,'Boys Si Main Draw Prep'!$A$7:$P$70,2)))</f>
        <v>ΝΙΚΟΛΟΠΟΥΛΟΣ</v>
      </c>
      <c r="F43" s="166" t="str">
        <f>IF($D43="","",VLOOKUP($D43,'Boys Si Main Draw Prep'!$A$7:$P$70,3))</f>
        <v>ΧΡΗΣΤΟΣ</v>
      </c>
      <c r="G43" s="166"/>
      <c r="H43" s="166">
        <f>IF($D43="","",VLOOKUP($D43,'Boys Si Main Draw Prep'!$A$7:$P$70,4))</f>
        <v>0</v>
      </c>
      <c r="I43" s="240"/>
      <c r="J43" s="164" t="str">
        <f>UPPER(IF(OR(I44="a",I44="as"),E43,IF(OR(I44="b",I44="bs"),E44,)))</f>
        <v>ΝΙΚΟΛΟΠΟΥΛΟΣ</v>
      </c>
      <c r="K43" s="172"/>
      <c r="L43" s="244"/>
      <c r="M43" s="245"/>
      <c r="N43" s="150" t="s">
        <v>250</v>
      </c>
      <c r="O43" s="175"/>
      <c r="P43" s="173"/>
      <c r="Q43" s="173"/>
      <c r="R43" s="156"/>
    </row>
    <row r="44" spans="1:18" s="46" customFormat="1" ht="9" customHeight="1">
      <c r="A44" s="158" t="s">
        <v>98</v>
      </c>
      <c r="B44" s="147">
        <f>IF($D44="","",VLOOKUP($D44,'Boys Si Main Draw Prep'!$A$7:$P$70,15))</f>
        <v>0</v>
      </c>
      <c r="C44" s="147">
        <f>IF($D44="","",VLOOKUP($D44,'Boys Si Main Draw Prep'!$A$7:$P$70,16))</f>
        <v>0</v>
      </c>
      <c r="D44" s="148">
        <v>26</v>
      </c>
      <c r="E44" s="166" t="str">
        <f>UPPER(IF($D44="","",VLOOKUP($D44,'Boys Si Main Draw Prep'!$A$7:$P$70,2)))</f>
        <v>ΚΟΤΣΙΟΝΟΠΟΥΛΟΣ</v>
      </c>
      <c r="F44" s="166" t="str">
        <f>IF($D44="","",VLOOKUP($D44,'Boys Si Main Draw Prep'!$A$7:$P$70,3))</f>
        <v>ΠΑΝΑΓΙΩΤΗΣ</v>
      </c>
      <c r="G44" s="166"/>
      <c r="H44" s="166">
        <f>IF($D44="","",VLOOKUP($D44,'Boys Si Main Draw Prep'!$A$7:$P$70,4))</f>
        <v>0</v>
      </c>
      <c r="I44" s="242" t="s">
        <v>143</v>
      </c>
      <c r="J44" s="150" t="s">
        <v>231</v>
      </c>
      <c r="K44" s="163" t="s">
        <v>143</v>
      </c>
      <c r="L44" s="164" t="str">
        <f>UPPER(IF(OR(K44="a",K44="as"),J43,IF(OR(K44="b",K44="bs"),J45,)))</f>
        <v>ΝΙΚΟΛΟΠΟΥΛΟΣ</v>
      </c>
      <c r="M44" s="246"/>
      <c r="N44" s="173"/>
      <c r="O44" s="175"/>
      <c r="P44" s="173"/>
      <c r="Q44" s="173"/>
      <c r="R44" s="156"/>
    </row>
    <row r="45" spans="1:18" s="46" customFormat="1" ht="9" customHeight="1">
      <c r="A45" s="241" t="s">
        <v>99</v>
      </c>
      <c r="B45" s="147">
        <f>IF($D45="","",VLOOKUP($D45,'Boys Si Main Draw Prep'!$A$7:$P$70,15))</f>
      </c>
      <c r="C45" s="147">
        <f>IF($D45="","",VLOOKUP($D45,'Boys Si Main Draw Prep'!$A$7:$P$70,16))</f>
      </c>
      <c r="D45" s="148"/>
      <c r="E45" s="166" t="s">
        <v>227</v>
      </c>
      <c r="F45" s="166">
        <f>IF($D45="","",VLOOKUP($D45,'Boys Si Main Draw Prep'!$A$7:$P$70,3))</f>
      </c>
      <c r="G45" s="166"/>
      <c r="H45" s="166">
        <f>IF($D45="","",VLOOKUP($D45,'Boys Si Main Draw Prep'!$A$7:$P$70,4))</f>
      </c>
      <c r="I45" s="240"/>
      <c r="J45" s="164" t="str">
        <f>UPPER(IF(OR(I46="a",I46="as"),E45,IF(OR(I46="b",I46="bs"),E46,)))</f>
        <v>ΦΙΛΙΠΠΟΠΟΥΛΟΣ</v>
      </c>
      <c r="K45" s="181"/>
      <c r="L45" s="150" t="s">
        <v>255</v>
      </c>
      <c r="M45" s="173"/>
      <c r="N45" s="173"/>
      <c r="O45" s="175"/>
      <c r="P45" s="173"/>
      <c r="Q45" s="173"/>
      <c r="R45" s="156"/>
    </row>
    <row r="46" spans="1:18" s="46" customFormat="1" ht="9" customHeight="1">
      <c r="A46" s="183" t="s">
        <v>100</v>
      </c>
      <c r="B46" s="147">
        <f>IF($D46="","",VLOOKUP($D46,'Boys Si Main Draw Prep'!$A$7:$P$70,15))</f>
        <v>0</v>
      </c>
      <c r="C46" s="147">
        <f>IF($D46="","",VLOOKUP($D46,'Boys Si Main Draw Prep'!$A$7:$P$70,16))</f>
        <v>10</v>
      </c>
      <c r="D46" s="148">
        <v>51</v>
      </c>
      <c r="E46" s="149" t="str">
        <f>UPPER(IF($D46="","",VLOOKUP($D46,'Boys Si Main Draw Prep'!$A$7:$P$70,2)))</f>
        <v>ΦΙΛΙΠΠΟΠΟΥΛΟΣ</v>
      </c>
      <c r="F46" s="149" t="str">
        <f>IF($D46="","",VLOOKUP($D46,'Boys Si Main Draw Prep'!$A$7:$P$70,3))</f>
        <v>ΔΗΜΗΤΡΗΣ</v>
      </c>
      <c r="G46" s="149"/>
      <c r="H46" s="149">
        <f>IF($D46="","",VLOOKUP($D46,'Boys Si Main Draw Prep'!$A$7:$P$70,4))</f>
        <v>0</v>
      </c>
      <c r="I46" s="242" t="s">
        <v>142</v>
      </c>
      <c r="J46" s="150"/>
      <c r="K46" s="173"/>
      <c r="L46" s="173"/>
      <c r="M46" s="247"/>
      <c r="N46" s="162" t="s">
        <v>15</v>
      </c>
      <c r="O46" s="171" t="s">
        <v>142</v>
      </c>
      <c r="P46" s="164" t="str">
        <f>UPPER(IF(OR(O46="a",O46="as"),N42,IF(OR(O46="b",O46="bs"),N50,)))</f>
        <v>ΡΟΖΑΝΙΤΗΣ</v>
      </c>
      <c r="Q46" s="172"/>
      <c r="R46" s="156"/>
    </row>
    <row r="47" spans="1:18" s="46" customFormat="1" ht="9" customHeight="1">
      <c r="A47" s="146" t="s">
        <v>101</v>
      </c>
      <c r="B47" s="147">
        <f>IF($D47="","",VLOOKUP($D47,'Boys Si Main Draw Prep'!$A$7:$P$70,15))</f>
        <v>0</v>
      </c>
      <c r="C47" s="147">
        <f>IF($D47="","",VLOOKUP($D47,'Boys Si Main Draw Prep'!$A$7:$P$70,16))</f>
        <v>14</v>
      </c>
      <c r="D47" s="148">
        <v>3</v>
      </c>
      <c r="E47" s="149" t="str">
        <f>UPPER(IF($D47="","",VLOOKUP($D47,'Boys Si Main Draw Prep'!$A$7:$P$70,2)))</f>
        <v>ΑΙΒΑΛΙΩΤΗΣ</v>
      </c>
      <c r="F47" s="149" t="str">
        <f>IF($D47="","",VLOOKUP($D47,'Boys Si Main Draw Prep'!$A$7:$P$70,3))</f>
        <v>ΣΤΡΑΤΟΣ</v>
      </c>
      <c r="G47" s="149"/>
      <c r="H47" s="149">
        <f>IF($D47="","",VLOOKUP($D47,'Boys Si Main Draw Prep'!$A$7:$P$70,4))</f>
        <v>0</v>
      </c>
      <c r="I47" s="240"/>
      <c r="J47" s="164" t="str">
        <f>UPPER(IF(OR(I48="a",I48="as"),E47,IF(OR(I48="b",I48="bs"),E48,)))</f>
        <v>ΑΙΒΑΛΙΩΤΗΣ</v>
      </c>
      <c r="K47" s="172"/>
      <c r="L47" s="173"/>
      <c r="M47" s="173"/>
      <c r="N47" s="173"/>
      <c r="O47" s="175"/>
      <c r="P47" s="150" t="s">
        <v>250</v>
      </c>
      <c r="Q47" s="175"/>
      <c r="R47" s="156"/>
    </row>
    <row r="48" spans="1:18" s="46" customFormat="1" ht="9" customHeight="1">
      <c r="A48" s="241" t="s">
        <v>102</v>
      </c>
      <c r="B48" s="147">
        <f>IF($D48="","",VLOOKUP($D48,'Boys Si Main Draw Prep'!$A$7:$P$70,15))</f>
        <v>0</v>
      </c>
      <c r="C48" s="147">
        <f>IF($D48="","",VLOOKUP($D48,'Boys Si Main Draw Prep'!$A$7:$P$70,16))</f>
        <v>0</v>
      </c>
      <c r="D48" s="148">
        <v>21</v>
      </c>
      <c r="E48" s="166" t="s">
        <v>177</v>
      </c>
      <c r="F48" s="166" t="str">
        <f>IF($D48="","",VLOOKUP($D48,'Boys Si Main Draw Prep'!$A$7:$P$70,3))</f>
        <v>ΒΑΓΓΕΛΗΣ</v>
      </c>
      <c r="G48" s="166"/>
      <c r="H48" s="166">
        <f>IF($D48="","",VLOOKUP($D48,'Boys Si Main Draw Prep'!$A$7:$P$70,4))</f>
        <v>0</v>
      </c>
      <c r="I48" s="242" t="s">
        <v>143</v>
      </c>
      <c r="J48" s="150" t="s">
        <v>237</v>
      </c>
      <c r="K48" s="163" t="s">
        <v>141</v>
      </c>
      <c r="L48" s="164" t="str">
        <f>UPPER(IF(OR(K48="a",K48="as"),J47,IF(OR(K48="b",K48="bs"),J49,)))</f>
        <v>ΑΙΒΑΛΙΩΤΗΣ</v>
      </c>
      <c r="M48" s="172"/>
      <c r="N48" s="173"/>
      <c r="O48" s="175"/>
      <c r="P48" s="173"/>
      <c r="Q48" s="175"/>
      <c r="R48" s="156"/>
    </row>
    <row r="49" spans="1:18" s="46" customFormat="1" ht="9" customHeight="1">
      <c r="A49" s="158" t="s">
        <v>103</v>
      </c>
      <c r="B49" s="147">
        <f>IF($D49="","",VLOOKUP($D49,'Boys Si Main Draw Prep'!$A$7:$P$70,15))</f>
        <v>0</v>
      </c>
      <c r="C49" s="147">
        <f>IF($D49="","",VLOOKUP($D49,'Boys Si Main Draw Prep'!$A$7:$P$70,16))</f>
        <v>0</v>
      </c>
      <c r="D49" s="148">
        <v>47</v>
      </c>
      <c r="E49" s="166" t="str">
        <f>UPPER(IF($D49="","",VLOOKUP($D49,'Boys Si Main Draw Prep'!$A$7:$P$70,2)))</f>
        <v>ΣΑΡΑΝΤΟΠΟΥΛΟΣ</v>
      </c>
      <c r="F49" s="166" t="str">
        <f>IF($D49="","",VLOOKUP($D49,'Boys Si Main Draw Prep'!$A$7:$P$70,3))</f>
        <v>ΔΗΜΗΤΡΗΣ</v>
      </c>
      <c r="G49" s="166"/>
      <c r="H49" s="166">
        <f>IF($D49="","",VLOOKUP($D49,'Boys Si Main Draw Prep'!$A$7:$P$70,4))</f>
        <v>0</v>
      </c>
      <c r="I49" s="240"/>
      <c r="J49" s="281" t="s">
        <v>235</v>
      </c>
      <c r="K49" s="243"/>
      <c r="L49" s="150" t="s">
        <v>264</v>
      </c>
      <c r="M49" s="175"/>
      <c r="N49" s="173"/>
      <c r="O49" s="175"/>
      <c r="P49" s="173"/>
      <c r="Q49" s="175"/>
      <c r="R49" s="156"/>
    </row>
    <row r="50" spans="1:18" s="46" customFormat="1" ht="9" customHeight="1">
      <c r="A50" s="158" t="s">
        <v>104</v>
      </c>
      <c r="B50" s="147">
        <f>IF($D50="","",VLOOKUP($D50,'Boys Si Main Draw Prep'!$A$7:$P$70,15))</f>
        <v>0</v>
      </c>
      <c r="C50" s="147">
        <f>IF($D50="","",VLOOKUP($D50,'Boys Si Main Draw Prep'!$A$7:$P$70,16))</f>
        <v>0</v>
      </c>
      <c r="D50" s="148">
        <v>53</v>
      </c>
      <c r="E50" s="166" t="s">
        <v>235</v>
      </c>
      <c r="F50" s="166" t="str">
        <f>IF($D50="","",VLOOKUP($D50,'Boys Si Main Draw Prep'!$A$7:$P$70,3))</f>
        <v>ΚΩΣΤΑΣ</v>
      </c>
      <c r="G50" s="166"/>
      <c r="H50" s="166">
        <f>IF($D50="","",VLOOKUP($D50,'Boys Si Main Draw Prep'!$A$7:$P$70,4))</f>
        <v>0</v>
      </c>
      <c r="I50" s="242"/>
      <c r="J50" s="150" t="s">
        <v>237</v>
      </c>
      <c r="K50" s="173"/>
      <c r="L50" s="162" t="s">
        <v>15</v>
      </c>
      <c r="M50" s="171" t="s">
        <v>142</v>
      </c>
      <c r="N50" s="164" t="str">
        <f>UPPER(IF(OR(M50="a",M50="as"),L48,IF(OR(M50="b",M50="bs"),L52,)))</f>
        <v>ΡΟΖΑΝΙΤΗΣ</v>
      </c>
      <c r="O50" s="181"/>
      <c r="P50" s="173"/>
      <c r="Q50" s="175"/>
      <c r="R50" s="156"/>
    </row>
    <row r="51" spans="1:18" s="46" customFormat="1" ht="9" customHeight="1">
      <c r="A51" s="158" t="s">
        <v>105</v>
      </c>
      <c r="B51" s="147">
        <f>IF($D51="","",VLOOKUP($D51,'Boys Si Main Draw Prep'!$A$7:$P$70,15))</f>
        <v>0</v>
      </c>
      <c r="C51" s="147">
        <f>IF($D51="","",VLOOKUP($D51,'Boys Si Main Draw Prep'!$A$7:$P$70,16))</f>
        <v>0</v>
      </c>
      <c r="D51" s="148">
        <v>41</v>
      </c>
      <c r="E51" s="166" t="str">
        <f>UPPER(IF($D51="","",VLOOKUP($D51,'Boys Si Main Draw Prep'!$A$7:$P$70,2)))</f>
        <v>ΜΠΙΣΙΟΥΛΗΣ</v>
      </c>
      <c r="F51" s="166" t="str">
        <f>IF($D51="","",VLOOKUP($D51,'Boys Si Main Draw Prep'!$A$7:$P$70,3))</f>
        <v>ΔΗΜΗΤΡΗΣ</v>
      </c>
      <c r="G51" s="166"/>
      <c r="H51" s="166">
        <f>IF($D51="","",VLOOKUP($D51,'Boys Si Main Draw Prep'!$A$7:$P$70,4))</f>
        <v>0</v>
      </c>
      <c r="I51" s="240"/>
      <c r="J51" s="164" t="str">
        <f>UPPER(IF(OR(I52="a",I52="as"),E51,IF(OR(I52="b",I52="bs"),E52,)))</f>
        <v>ΜΠΙΣΙΟΥΛΗΣ</v>
      </c>
      <c r="K51" s="172"/>
      <c r="L51" s="244"/>
      <c r="M51" s="245"/>
      <c r="N51" s="150" t="s">
        <v>259</v>
      </c>
      <c r="O51" s="173"/>
      <c r="P51" s="173"/>
      <c r="Q51" s="175"/>
      <c r="R51" s="156"/>
    </row>
    <row r="52" spans="1:18" s="46" customFormat="1" ht="9" customHeight="1">
      <c r="A52" s="158" t="s">
        <v>106</v>
      </c>
      <c r="B52" s="147">
        <f>IF($D52="","",VLOOKUP($D52,'Boys Si Main Draw Prep'!$A$7:$P$70,15))</f>
        <v>0</v>
      </c>
      <c r="C52" s="147">
        <f>IF($D52="","",VLOOKUP($D52,'Boys Si Main Draw Prep'!$A$7:$P$70,16))</f>
        <v>0</v>
      </c>
      <c r="D52" s="148">
        <v>55</v>
      </c>
      <c r="E52" s="166" t="str">
        <f>UPPER(IF($D52="","",VLOOKUP($D52,'Boys Si Main Draw Prep'!$A$7:$P$70,2)))</f>
        <v>ΦΩΤΟΠΟΥΛΟΣ </v>
      </c>
      <c r="F52" s="166" t="str">
        <f>IF($D52="","",VLOOKUP($D52,'Boys Si Main Draw Prep'!$A$7:$P$70,3))</f>
        <v>ΣΤΑΘΗΣ</v>
      </c>
      <c r="G52" s="166"/>
      <c r="H52" s="166">
        <f>IF($D52="","",VLOOKUP($D52,'Boys Si Main Draw Prep'!$A$7:$P$70,4))</f>
        <v>0</v>
      </c>
      <c r="I52" s="242" t="s">
        <v>143</v>
      </c>
      <c r="J52" s="150" t="s">
        <v>256</v>
      </c>
      <c r="K52" s="163"/>
      <c r="L52" s="164" t="s">
        <v>212</v>
      </c>
      <c r="M52" s="246"/>
      <c r="N52" s="173"/>
      <c r="O52" s="173"/>
      <c r="P52" s="173"/>
      <c r="Q52" s="175"/>
      <c r="R52" s="156"/>
    </row>
    <row r="53" spans="1:18" s="46" customFormat="1" ht="9" customHeight="1">
      <c r="A53" s="241" t="s">
        <v>107</v>
      </c>
      <c r="B53" s="147">
        <f>IF($D53="","",VLOOKUP($D53,'Boys Si Main Draw Prep'!$A$7:$P$70,15))</f>
      </c>
      <c r="C53" s="147">
        <f>IF($D53="","",VLOOKUP($D53,'Boys Si Main Draw Prep'!$A$7:$P$70,16))</f>
      </c>
      <c r="D53" s="148"/>
      <c r="E53" s="166" t="s">
        <v>227</v>
      </c>
      <c r="F53" s="166">
        <f>IF($D53="","",VLOOKUP($D53,'Boys Si Main Draw Prep'!$A$7:$P$70,3))</f>
      </c>
      <c r="G53" s="166"/>
      <c r="H53" s="166">
        <f>IF($D53="","",VLOOKUP($D53,'Boys Si Main Draw Prep'!$A$7:$P$70,4))</f>
      </c>
      <c r="I53" s="240"/>
      <c r="J53" s="164" t="str">
        <f>UPPER(IF(OR(I54="a",I54="as"),E53,IF(OR(I54="b",I54="bs"),E54,)))</f>
        <v>ΡΟΖΑΝΙΤΗΣ</v>
      </c>
      <c r="K53" s="181"/>
      <c r="L53" s="150" t="s">
        <v>257</v>
      </c>
      <c r="M53" s="173"/>
      <c r="N53" s="173"/>
      <c r="O53" s="173"/>
      <c r="P53" s="173"/>
      <c r="Q53" s="175"/>
      <c r="R53" s="156"/>
    </row>
    <row r="54" spans="1:18" s="46" customFormat="1" ht="9" customHeight="1">
      <c r="A54" s="183" t="s">
        <v>108</v>
      </c>
      <c r="B54" s="147">
        <f>IF($D54="","",VLOOKUP($D54,'Boys Si Main Draw Prep'!$A$7:$P$70,15))</f>
        <v>0</v>
      </c>
      <c r="C54" s="147">
        <f>IF($D54="","",VLOOKUP($D54,'Boys Si Main Draw Prep'!$A$7:$P$70,16))</f>
        <v>3</v>
      </c>
      <c r="D54" s="148">
        <v>45</v>
      </c>
      <c r="E54" s="149" t="str">
        <f>UPPER(IF($D54="","",VLOOKUP($D54,'Boys Si Main Draw Prep'!$A$7:$P$70,2)))</f>
        <v>ΡΟΖΑΝΙΤΗΣ</v>
      </c>
      <c r="F54" s="149" t="str">
        <f>IF($D54="","",VLOOKUP($D54,'Boys Si Main Draw Prep'!$A$7:$P$70,3))</f>
        <v>ΓΕΩΡΓΙΟΣ</v>
      </c>
      <c r="G54" s="149"/>
      <c r="H54" s="149">
        <f>IF($D54="","",VLOOKUP($D54,'Boys Si Main Draw Prep'!$A$7:$P$70,4))</f>
        <v>0</v>
      </c>
      <c r="I54" s="242" t="s">
        <v>142</v>
      </c>
      <c r="J54" s="150"/>
      <c r="K54" s="173"/>
      <c r="L54" s="173"/>
      <c r="M54" s="247"/>
      <c r="N54" s="248" t="s">
        <v>109</v>
      </c>
      <c r="O54" s="237"/>
      <c r="P54" s="164">
        <f>UPPER(IF(OR(O55="a",O55="as"),P46,IF(OR(O55="b",O55="bs"),P62,)))</f>
      </c>
      <c r="Q54" s="238"/>
      <c r="R54" s="156"/>
    </row>
    <row r="55" spans="1:18" s="46" customFormat="1" ht="9" customHeight="1">
      <c r="A55" s="146" t="s">
        <v>110</v>
      </c>
      <c r="B55" s="147">
        <f>IF($D55="","",VLOOKUP($D55,'Boys Si Main Draw Prep'!$A$7:$P$70,15))</f>
        <v>0</v>
      </c>
      <c r="C55" s="147">
        <f>IF($D55="","",VLOOKUP($D55,'Boys Si Main Draw Prep'!$A$7:$P$70,16))</f>
        <v>5</v>
      </c>
      <c r="D55" s="148">
        <v>32</v>
      </c>
      <c r="E55" s="149" t="str">
        <f>UPPER(IF($D55="","",VLOOKUP($D55,'Boys Si Main Draw Prep'!$A$7:$P$70,2)))</f>
        <v>ΛΑΦΟΓΙΑΝΝΗΣ</v>
      </c>
      <c r="F55" s="149" t="str">
        <f>IF($D55="","",VLOOKUP($D55,'Boys Si Main Draw Prep'!$A$7:$P$70,3))</f>
        <v>ΗΛΙΑΣ</v>
      </c>
      <c r="G55" s="149"/>
      <c r="H55" s="149">
        <f>IF($D55="","",VLOOKUP($D55,'Boys Si Main Draw Prep'!$A$7:$P$70,4))</f>
        <v>0</v>
      </c>
      <c r="I55" s="240"/>
      <c r="J55" s="164" t="str">
        <f>UPPER(IF(OR(I56="a",I56="as"),E55,IF(OR(I56="b",I56="bs"),E56,)))</f>
        <v>ΛΑΦΟΓΙΑΝΝΗΣ</v>
      </c>
      <c r="K55" s="172"/>
      <c r="L55" s="173"/>
      <c r="M55" s="173"/>
      <c r="N55" s="162" t="s">
        <v>15</v>
      </c>
      <c r="O55" s="239"/>
      <c r="P55" s="150"/>
      <c r="Q55" s="233"/>
      <c r="R55" s="156"/>
    </row>
    <row r="56" spans="1:18" s="46" customFormat="1" ht="9" customHeight="1">
      <c r="A56" s="241" t="s">
        <v>111</v>
      </c>
      <c r="B56" s="147">
        <f>IF($D56="","",VLOOKUP($D56,'Boys Si Main Draw Prep'!$A$7:$P$70,15))</f>
      </c>
      <c r="C56" s="147">
        <f>IF($D56="","",VLOOKUP($D56,'Boys Si Main Draw Prep'!$A$7:$P$70,16))</f>
      </c>
      <c r="D56" s="148"/>
      <c r="E56" s="166" t="s">
        <v>227</v>
      </c>
      <c r="F56" s="166">
        <f>IF($D56="","",VLOOKUP($D56,'Boys Si Main Draw Prep'!$A$7:$P$70,3))</f>
      </c>
      <c r="G56" s="166"/>
      <c r="H56" s="166">
        <f>IF($D56="","",VLOOKUP($D56,'Boys Si Main Draw Prep'!$A$7:$P$70,4))</f>
      </c>
      <c r="I56" s="242" t="s">
        <v>141</v>
      </c>
      <c r="J56" s="150"/>
      <c r="K56" s="163" t="s">
        <v>143</v>
      </c>
      <c r="L56" s="164" t="str">
        <f>UPPER(IF(OR(K56="a",K56="as"),J55,IF(OR(K56="b",K56="bs"),J57,)))</f>
        <v>ΛΑΦΟΓΙΑΝΝΗΣ</v>
      </c>
      <c r="M56" s="172"/>
      <c r="N56" s="173"/>
      <c r="O56" s="173"/>
      <c r="P56" s="173"/>
      <c r="Q56" s="175"/>
      <c r="R56" s="156"/>
    </row>
    <row r="57" spans="1:18" s="46" customFormat="1" ht="9" customHeight="1">
      <c r="A57" s="158" t="s">
        <v>112</v>
      </c>
      <c r="B57" s="147">
        <f>IF($D57="","",VLOOKUP($D57,'Boys Si Main Draw Prep'!$A$7:$P$70,15))</f>
        <v>0</v>
      </c>
      <c r="C57" s="147">
        <f>IF($D57="","",VLOOKUP($D57,'Boys Si Main Draw Prep'!$A$7:$P$70,16))</f>
        <v>0</v>
      </c>
      <c r="D57" s="148">
        <v>15</v>
      </c>
      <c r="E57" s="166" t="str">
        <f>UPPER(IF($D57="","",VLOOKUP($D57,'Boys Si Main Draw Prep'!$A$7:$P$70,2)))</f>
        <v>ΔΡΟΣΟΣ</v>
      </c>
      <c r="F57" s="166" t="str">
        <f>IF($D57="","",VLOOKUP($D57,'Boys Si Main Draw Prep'!$A$7:$P$70,3))</f>
        <v>ΔΗΜΗΤΡΙΟΣ</v>
      </c>
      <c r="G57" s="166"/>
      <c r="H57" s="166">
        <f>IF($D57="","",VLOOKUP($D57,'Boys Si Main Draw Prep'!$A$7:$P$70,4))</f>
        <v>0</v>
      </c>
      <c r="I57" s="240"/>
      <c r="J57" s="164" t="str">
        <f>UPPER(IF(OR(I58="a",I58="as"),E57,IF(OR(I58="b",I58="bs"),E58,)))</f>
        <v>ΔΡΟΣΟΣ</v>
      </c>
      <c r="K57" s="243"/>
      <c r="L57" s="150" t="s">
        <v>252</v>
      </c>
      <c r="M57" s="175"/>
      <c r="N57" s="173"/>
      <c r="O57" s="173"/>
      <c r="P57" s="173"/>
      <c r="Q57" s="175"/>
      <c r="R57" s="156"/>
    </row>
    <row r="58" spans="1:18" s="46" customFormat="1" ht="9" customHeight="1">
      <c r="A58" s="158" t="s">
        <v>113</v>
      </c>
      <c r="B58" s="147">
        <f>IF($D58="","",VLOOKUP($D58,'Boys Si Main Draw Prep'!$A$7:$P$70,15))</f>
        <v>0</v>
      </c>
      <c r="C58" s="147">
        <f>IF($D58="","",VLOOKUP($D58,'Boys Si Main Draw Prep'!$A$7:$P$70,16))</f>
        <v>0</v>
      </c>
      <c r="D58" s="148">
        <v>6</v>
      </c>
      <c r="E58" s="166" t="s">
        <v>154</v>
      </c>
      <c r="F58" s="166" t="str">
        <f>IF($D58="","",VLOOKUP($D58,'Boys Si Main Draw Prep'!$A$7:$P$70,3))</f>
        <v>ΓΙΩΡΓΟΣ</v>
      </c>
      <c r="G58" s="166"/>
      <c r="H58" s="166">
        <f>IF($D58="","",VLOOKUP($D58,'Boys Si Main Draw Prep'!$A$7:$P$70,4))</f>
        <v>0</v>
      </c>
      <c r="I58" s="242" t="s">
        <v>143</v>
      </c>
      <c r="J58" s="150" t="s">
        <v>257</v>
      </c>
      <c r="K58" s="173"/>
      <c r="L58" s="162" t="s">
        <v>15</v>
      </c>
      <c r="M58" s="171" t="s">
        <v>142</v>
      </c>
      <c r="N58" s="164" t="str">
        <f>UPPER(IF(OR(M58="a",M58="as"),L56,IF(OR(M58="b",M58="bs"),L60,)))</f>
        <v>ΑΛΟΙΜΟΝΟΣ</v>
      </c>
      <c r="O58" s="172"/>
      <c r="P58" s="173"/>
      <c r="Q58" s="175"/>
      <c r="R58" s="156"/>
    </row>
    <row r="59" spans="1:18" s="46" customFormat="1" ht="9" customHeight="1">
      <c r="A59" s="158" t="s">
        <v>114</v>
      </c>
      <c r="B59" s="147">
        <f>IF($D59="","",VLOOKUP($D59,'Boys Si Main Draw Prep'!$A$7:$P$70,15))</f>
        <v>0</v>
      </c>
      <c r="C59" s="147">
        <f>IF($D59="","",VLOOKUP($D59,'Boys Si Main Draw Prep'!$A$7:$P$70,16))</f>
        <v>0</v>
      </c>
      <c r="D59" s="148">
        <v>25</v>
      </c>
      <c r="E59" s="166" t="str">
        <f>UPPER(IF($D59="","",VLOOKUP($D59,'Boys Si Main Draw Prep'!$A$7:$P$70,2)))</f>
        <v>ΚΕΦΑΛΩΝΙΤΗΣ</v>
      </c>
      <c r="F59" s="166" t="str">
        <f>IF($D59="","",VLOOKUP($D59,'Boys Si Main Draw Prep'!$A$7:$P$70,3))</f>
        <v>ΝΙΚΗΦΟΡΟΣ</v>
      </c>
      <c r="G59" s="166"/>
      <c r="H59" s="166">
        <f>IF($D59="","",VLOOKUP($D59,'Boys Si Main Draw Prep'!$A$7:$P$70,4))</f>
        <v>0</v>
      </c>
      <c r="I59" s="240"/>
      <c r="J59" s="164" t="s">
        <v>201</v>
      </c>
      <c r="K59" s="172"/>
      <c r="L59" s="244"/>
      <c r="M59" s="245"/>
      <c r="N59" s="150" t="s">
        <v>248</v>
      </c>
      <c r="O59" s="175"/>
      <c r="P59" s="173"/>
      <c r="Q59" s="175"/>
      <c r="R59" s="156"/>
    </row>
    <row r="60" spans="1:18" s="46" customFormat="1" ht="9" customHeight="1">
      <c r="A60" s="158" t="s">
        <v>115</v>
      </c>
      <c r="B60" s="147">
        <f>IF($D60="","",VLOOKUP($D60,'Boys Si Main Draw Prep'!$A$7:$P$70,15))</f>
        <v>0</v>
      </c>
      <c r="C60" s="147">
        <f>IF($D60="","",VLOOKUP($D60,'Boys Si Main Draw Prep'!$A$7:$P$70,16))</f>
        <v>0</v>
      </c>
      <c r="D60" s="148">
        <v>37</v>
      </c>
      <c r="E60" s="166" t="str">
        <f>UPPER(IF($D60="","",VLOOKUP($D60,'Boys Si Main Draw Prep'!$A$7:$P$70,2)))</f>
        <v>ΜΑΝΙΑΤΗΣ</v>
      </c>
      <c r="F60" s="166" t="str">
        <f>IF($D60="","",VLOOKUP($D60,'Boys Si Main Draw Prep'!$A$7:$P$70,3))</f>
        <v>ΘΥΜΙΟΣ</v>
      </c>
      <c r="G60" s="166"/>
      <c r="H60" s="166">
        <f>IF($D60="","",VLOOKUP($D60,'Boys Si Main Draw Prep'!$A$7:$P$70,4))</f>
        <v>0</v>
      </c>
      <c r="I60" s="242" t="s">
        <v>236</v>
      </c>
      <c r="J60" s="150" t="s">
        <v>238</v>
      </c>
      <c r="K60" s="163" t="s">
        <v>229</v>
      </c>
      <c r="L60" s="164" t="str">
        <f>UPPER(IF(OR(K60="a",K60="as"),J59,IF(OR(K60="b",K60="bs"),J61,)))</f>
        <v>ΑΛΟΙΜΟΝΟΣ</v>
      </c>
      <c r="M60" s="246"/>
      <c r="N60" s="173"/>
      <c r="O60" s="175"/>
      <c r="P60" s="173"/>
      <c r="Q60" s="175"/>
      <c r="R60" s="156"/>
    </row>
    <row r="61" spans="1:18" s="46" customFormat="1" ht="9" customHeight="1">
      <c r="A61" s="241" t="s">
        <v>116</v>
      </c>
      <c r="B61" s="147">
        <f>IF($D61="","",VLOOKUP($D61,'Boys Si Main Draw Prep'!$A$7:$P$70,15))</f>
      </c>
      <c r="C61" s="147">
        <f>IF($D61="","",VLOOKUP($D61,'Boys Si Main Draw Prep'!$A$7:$P$70,16))</f>
      </c>
      <c r="D61" s="148"/>
      <c r="E61" s="166" t="s">
        <v>227</v>
      </c>
      <c r="F61" s="166">
        <f>IF($D61="","",VLOOKUP($D61,'Boys Si Main Draw Prep'!$A$7:$P$70,3))</f>
      </c>
      <c r="G61" s="166"/>
      <c r="H61" s="166">
        <f>IF($D61="","",VLOOKUP($D61,'Boys Si Main Draw Prep'!$A$7:$P$70,4))</f>
      </c>
      <c r="I61" s="240"/>
      <c r="J61" s="164" t="str">
        <f>UPPER(IF(OR(I62="a",I62="as"),E61,IF(OR(I62="b",I62="bs"),E62,)))</f>
        <v>ΑΛΟΙΜΟΝΟΣ</v>
      </c>
      <c r="K61" s="181"/>
      <c r="L61" s="150" t="s">
        <v>258</v>
      </c>
      <c r="M61" s="173"/>
      <c r="N61" s="173"/>
      <c r="O61" s="175"/>
      <c r="P61" s="173"/>
      <c r="Q61" s="175"/>
      <c r="R61" s="156"/>
    </row>
    <row r="62" spans="1:18" s="46" customFormat="1" ht="9" customHeight="1">
      <c r="A62" s="183" t="s">
        <v>117</v>
      </c>
      <c r="B62" s="147">
        <f>IF($D62="","",VLOOKUP($D62,'Boys Si Main Draw Prep'!$A$7:$P$70,15))</f>
        <v>0</v>
      </c>
      <c r="C62" s="147">
        <f>IF($D62="","",VLOOKUP($D62,'Boys Si Main Draw Prep'!$A$7:$P$70,16))</f>
        <v>9</v>
      </c>
      <c r="D62" s="148">
        <v>4</v>
      </c>
      <c r="E62" s="149" t="str">
        <f>UPPER(IF($D62="","",VLOOKUP($D62,'Boys Si Main Draw Prep'!$A$7:$P$70,2)))</f>
        <v>ΑΛΟΙΜΟΝΟΣ</v>
      </c>
      <c r="F62" s="149" t="str">
        <f>IF($D62="","",VLOOKUP($D62,'Boys Si Main Draw Prep'!$A$7:$P$70,3))</f>
        <v>ΚΩΝΣΤΑΝΤΙΝΟΣ</v>
      </c>
      <c r="G62" s="149"/>
      <c r="H62" s="149">
        <f>IF($D62="","",VLOOKUP($D62,'Boys Si Main Draw Prep'!$A$7:$P$70,4))</f>
        <v>0</v>
      </c>
      <c r="I62" s="242" t="s">
        <v>142</v>
      </c>
      <c r="J62" s="150"/>
      <c r="K62" s="173"/>
      <c r="L62" s="173"/>
      <c r="M62" s="247"/>
      <c r="N62" s="162" t="s">
        <v>15</v>
      </c>
      <c r="O62" s="171"/>
      <c r="P62" s="164">
        <f>UPPER(IF(OR(O62="a",O62="as"),N58,IF(OR(O62="b",O62="bs"),N66,)))</f>
      </c>
      <c r="Q62" s="181"/>
      <c r="R62" s="156"/>
    </row>
    <row r="63" spans="1:18" s="46" customFormat="1" ht="9" customHeight="1">
      <c r="A63" s="146" t="s">
        <v>118</v>
      </c>
      <c r="B63" s="147">
        <f>IF($D63="","",VLOOKUP($D63,'Boys Si Main Draw Prep'!$A$7:$P$70,15))</f>
        <v>0</v>
      </c>
      <c r="C63" s="147">
        <f>IF($D63="","",VLOOKUP($D63,'Boys Si Main Draw Prep'!$A$7:$P$70,16))</f>
        <v>16</v>
      </c>
      <c r="D63" s="148">
        <v>17</v>
      </c>
      <c r="E63" s="149" t="str">
        <f>UPPER(IF($D63="","",VLOOKUP($D63,'Boys Si Main Draw Prep'!$A$7:$P$70,2)))</f>
        <v>ΖΩΓΡΑΦΑΚΗΣ</v>
      </c>
      <c r="F63" s="149" t="str">
        <f>IF($D63="","",VLOOKUP($D63,'Boys Si Main Draw Prep'!$A$7:$P$70,3))</f>
        <v>ΔΑΒΙΔ</v>
      </c>
      <c r="G63" s="149"/>
      <c r="H63" s="149">
        <f>IF($D63="","",VLOOKUP($D63,'Boys Si Main Draw Prep'!$A$7:$P$70,4))</f>
        <v>0</v>
      </c>
      <c r="I63" s="240"/>
      <c r="J63" s="164" t="str">
        <f>UPPER(IF(OR(I64="a",I64="as"),E63,IF(OR(I64="b",I64="bs"),E64,)))</f>
        <v>ΖΩΓΡΑΦΑΚΗΣ</v>
      </c>
      <c r="K63" s="172"/>
      <c r="L63" s="173"/>
      <c r="M63" s="173"/>
      <c r="N63" s="173"/>
      <c r="O63" s="175"/>
      <c r="P63" s="150"/>
      <c r="Q63" s="173"/>
      <c r="R63" s="156"/>
    </row>
    <row r="64" spans="1:18" s="46" customFormat="1" ht="9" customHeight="1">
      <c r="A64" s="241" t="s">
        <v>119</v>
      </c>
      <c r="B64" s="147">
        <f>IF($D64="","",VLOOKUP($D64,'Boys Si Main Draw Prep'!$A$7:$P$70,15))</f>
        <v>0</v>
      </c>
      <c r="C64" s="147">
        <f>IF($D64="","",VLOOKUP($D64,'Boys Si Main Draw Prep'!$A$7:$P$70,16))</f>
        <v>0</v>
      </c>
      <c r="D64" s="148">
        <v>12</v>
      </c>
      <c r="E64" s="166" t="s">
        <v>163</v>
      </c>
      <c r="F64" s="166" t="str">
        <f>IF($D64="","",VLOOKUP($D64,'Boys Si Main Draw Prep'!$A$7:$P$70,3))</f>
        <v>ΔΗΜΗΤΡΗΣ</v>
      </c>
      <c r="G64" s="166"/>
      <c r="H64" s="166">
        <f>IF($D64="","",VLOOKUP($D64,'Boys Si Main Draw Prep'!$A$7:$P$70,4))</f>
        <v>0</v>
      </c>
      <c r="I64" s="242" t="s">
        <v>143</v>
      </c>
      <c r="J64" s="150" t="s">
        <v>249</v>
      </c>
      <c r="K64" s="163" t="s">
        <v>143</v>
      </c>
      <c r="L64" s="164" t="str">
        <f>UPPER(IF(OR(K64="a",K64="as"),J63,IF(OR(K64="b",K64="bs"),J65,)))</f>
        <v>ΖΩΓΡΑΦΑΚΗΣ</v>
      </c>
      <c r="M64" s="172"/>
      <c r="N64" s="173"/>
      <c r="O64" s="175"/>
      <c r="P64" s="173"/>
      <c r="Q64" s="173"/>
      <c r="R64" s="156"/>
    </row>
    <row r="65" spans="1:18" s="46" customFormat="1" ht="9" customHeight="1">
      <c r="A65" s="158" t="s">
        <v>120</v>
      </c>
      <c r="B65" s="147">
        <f>IF($D65="","",VLOOKUP($D65,'Boys Si Main Draw Prep'!$A$7:$P$70,15))</f>
        <v>0</v>
      </c>
      <c r="C65" s="147">
        <f>IF($D65="","",VLOOKUP($D65,'Boys Si Main Draw Prep'!$A$7:$P$70,16))</f>
        <v>0</v>
      </c>
      <c r="D65" s="148">
        <v>8</v>
      </c>
      <c r="E65" s="166" t="str">
        <f>UPPER(IF($D65="","",VLOOKUP($D65,'Boys Si Main Draw Prep'!$A$7:$P$70,2)))</f>
        <v>ΒΡΑΚΑΣ</v>
      </c>
      <c r="F65" s="166" t="str">
        <f>IF($D65="","",VLOOKUP($D65,'Boys Si Main Draw Prep'!$A$7:$P$70,3))</f>
        <v>ΚΩΝΣΤΑΝΤΙΝΟΣ</v>
      </c>
      <c r="G65" s="166"/>
      <c r="H65" s="166">
        <f>IF($D65="","",VLOOKUP($D65,'Boys Si Main Draw Prep'!$A$7:$P$70,4))</f>
        <v>0</v>
      </c>
      <c r="I65" s="240"/>
      <c r="J65" s="164" t="s">
        <v>158</v>
      </c>
      <c r="K65" s="243"/>
      <c r="L65" s="150" t="s">
        <v>247</v>
      </c>
      <c r="M65" s="175"/>
      <c r="N65" s="173"/>
      <c r="O65" s="175"/>
      <c r="P65" s="173"/>
      <c r="Q65" s="173"/>
      <c r="R65" s="156"/>
    </row>
    <row r="66" spans="1:18" s="46" customFormat="1" ht="9" customHeight="1">
      <c r="A66" s="158" t="s">
        <v>121</v>
      </c>
      <c r="B66" s="147">
        <f>IF($D66="","",VLOOKUP($D66,'Boys Si Main Draw Prep'!$A$7:$P$70,15))</f>
        <v>0</v>
      </c>
      <c r="C66" s="147">
        <f>IF($D66="","",VLOOKUP($D66,'Boys Si Main Draw Prep'!$A$7:$P$70,16))</f>
        <v>0</v>
      </c>
      <c r="D66" s="148">
        <v>7</v>
      </c>
      <c r="E66" s="166" t="str">
        <f>UPPER(IF($D66="","",VLOOKUP($D66,'Boys Si Main Draw Prep'!$A$7:$P$70,2)))</f>
        <v>ΒΛΑΧΟΣ</v>
      </c>
      <c r="F66" s="166" t="str">
        <f>IF($D66="","",VLOOKUP($D66,'Boys Si Main Draw Prep'!$A$7:$P$70,3))</f>
        <v>ΒΑΣΙΛΗΣ</v>
      </c>
      <c r="G66" s="166"/>
      <c r="H66" s="166">
        <f>IF($D66="","",VLOOKUP($D66,'Boys Si Main Draw Prep'!$A$7:$P$70,4))</f>
        <v>0</v>
      </c>
      <c r="I66" s="242" t="s">
        <v>236</v>
      </c>
      <c r="J66" s="150" t="s">
        <v>239</v>
      </c>
      <c r="K66" s="173"/>
      <c r="L66" s="162" t="s">
        <v>15</v>
      </c>
      <c r="M66" s="171" t="s">
        <v>142</v>
      </c>
      <c r="N66" s="164" t="str">
        <f>UPPER(IF(OR(M66="a",M66="as"),L64,IF(OR(M66="b",M66="bs"),L68,)))</f>
        <v>ΚΑΛΛΙΑΝΟΣ</v>
      </c>
      <c r="O66" s="181"/>
      <c r="P66" s="173"/>
      <c r="Q66" s="173"/>
      <c r="R66" s="156"/>
    </row>
    <row r="67" spans="1:18" s="46" customFormat="1" ht="9" customHeight="1">
      <c r="A67" s="158" t="s">
        <v>122</v>
      </c>
      <c r="B67" s="147">
        <f>IF($D67="","",VLOOKUP($D67,'Boys Si Main Draw Prep'!$A$7:$P$70,15))</f>
        <v>0</v>
      </c>
      <c r="C67" s="147">
        <f>IF($D67="","",VLOOKUP($D67,'Boys Si Main Draw Prep'!$A$7:$P$70,16))</f>
        <v>0</v>
      </c>
      <c r="D67" s="148">
        <v>9</v>
      </c>
      <c r="E67" s="166" t="s">
        <v>159</v>
      </c>
      <c r="F67" s="166" t="str">
        <f>IF($D67="","",VLOOKUP($D67,'Boys Si Main Draw Prep'!$A$7:$P$70,3))</f>
        <v>ΔΗΜΗΤΡΗΣ</v>
      </c>
      <c r="G67" s="166"/>
      <c r="H67" s="166">
        <f>IF($D67="","",VLOOKUP($D67,'Boys Si Main Draw Prep'!$A$7:$P$70,4))</f>
        <v>0</v>
      </c>
      <c r="I67" s="240"/>
      <c r="J67" s="164" t="s">
        <v>172</v>
      </c>
      <c r="K67" s="172"/>
      <c r="L67" s="244"/>
      <c r="M67" s="245"/>
      <c r="N67" s="150" t="s">
        <v>265</v>
      </c>
      <c r="O67" s="173"/>
      <c r="P67" s="173"/>
      <c r="Q67" s="173"/>
      <c r="R67" s="156"/>
    </row>
    <row r="68" spans="1:18" s="46" customFormat="1" ht="9" customHeight="1">
      <c r="A68" s="158" t="s">
        <v>123</v>
      </c>
      <c r="B68" s="147">
        <f>IF($D68="","",VLOOKUP($D68,'Boys Si Main Draw Prep'!$A$7:$P$70,15))</f>
        <v>0</v>
      </c>
      <c r="C68" s="147">
        <f>IF($D68="","",VLOOKUP($D68,'Boys Si Main Draw Prep'!$A$7:$P$70,16))</f>
        <v>0</v>
      </c>
      <c r="D68" s="148">
        <v>18</v>
      </c>
      <c r="E68" s="166" t="str">
        <f>UPPER(IF($D68="","",VLOOKUP($D68,'Boys Si Main Draw Prep'!$A$7:$P$70,2)))</f>
        <v>ΚΑΛΛΙΑΝΟΣ</v>
      </c>
      <c r="F68" s="166" t="str">
        <f>IF($D68="","",VLOOKUP($D68,'Boys Si Main Draw Prep'!$A$7:$P$70,3))</f>
        <v>ΓΕΩΡΓΙΟΣ</v>
      </c>
      <c r="G68" s="166"/>
      <c r="H68" s="166">
        <f>IF($D68="","",VLOOKUP($D68,'Boys Si Main Draw Prep'!$A$7:$P$70,4))</f>
        <v>0</v>
      </c>
      <c r="I68" s="242"/>
      <c r="J68" s="150" t="s">
        <v>240</v>
      </c>
      <c r="K68" s="163"/>
      <c r="L68" s="164" t="s">
        <v>172</v>
      </c>
      <c r="M68" s="246"/>
      <c r="N68" s="173"/>
      <c r="O68" s="173"/>
      <c r="P68" s="173"/>
      <c r="Q68" s="173"/>
      <c r="R68" s="156"/>
    </row>
    <row r="69" spans="1:18" s="46" customFormat="1" ht="9" customHeight="1">
      <c r="A69" s="241" t="s">
        <v>124</v>
      </c>
      <c r="B69" s="147">
        <f>IF($D69="","",VLOOKUP($D69,'Boys Si Main Draw Prep'!$A$7:$P$70,15))</f>
      </c>
      <c r="C69" s="147">
        <f>IF($D69="","",VLOOKUP($D69,'Boys Si Main Draw Prep'!$A$7:$P$70,16))</f>
      </c>
      <c r="D69" s="148"/>
      <c r="E69" s="166" t="s">
        <v>227</v>
      </c>
      <c r="F69" s="166">
        <f>IF($D69="","",VLOOKUP($D69,'Boys Si Main Draw Prep'!$A$7:$P$70,3))</f>
      </c>
      <c r="G69" s="166"/>
      <c r="H69" s="166">
        <f>IF($D69="","",VLOOKUP($D69,'Boys Si Main Draw Prep'!$A$7:$P$70,4))</f>
      </c>
      <c r="I69" s="240"/>
      <c r="J69" s="164" t="str">
        <f>UPPER(IF(OR(I70="a",I70="as"),E69,IF(OR(I70="b",I70="bs"),E70,)))</f>
        <v>ΚΑΡΟΥΝΟΣ</v>
      </c>
      <c r="K69" s="181"/>
      <c r="L69" s="150" t="s">
        <v>259</v>
      </c>
      <c r="M69" s="173"/>
      <c r="N69" s="173"/>
      <c r="O69" s="173"/>
      <c r="P69" s="173"/>
      <c r="Q69" s="173"/>
      <c r="R69" s="156"/>
    </row>
    <row r="70" spans="1:18" s="46" customFormat="1" ht="9" customHeight="1">
      <c r="A70" s="183" t="s">
        <v>125</v>
      </c>
      <c r="B70" s="147">
        <f>IF($D70="","",VLOOKUP($D70,'Boys Si Main Draw Prep'!$A$7:$P$70,15))</f>
        <v>0</v>
      </c>
      <c r="C70" s="147">
        <f>IF($D70="","",VLOOKUP($D70,'Boys Si Main Draw Prep'!$A$7:$P$70,16))</f>
        <v>0</v>
      </c>
      <c r="D70" s="148">
        <v>22</v>
      </c>
      <c r="E70" s="149" t="str">
        <f>UPPER(IF($D70="","",VLOOKUP($D70,'Boys Si Main Draw Prep'!$A$7:$P$70,2)))</f>
        <v>ΚΑΡΟΥΝΟΣ</v>
      </c>
      <c r="F70" s="149" t="str">
        <f>IF($D70="","",VLOOKUP($D70,'Boys Si Main Draw Prep'!$A$7:$P$70,3))</f>
        <v>ΠΑΝΑΓΙΩΤΗΣ</v>
      </c>
      <c r="G70" s="149"/>
      <c r="H70" s="149">
        <f>IF($D70="","",VLOOKUP($D70,'Boys Si Main Draw Prep'!$A$7:$P$70,4))</f>
        <v>0</v>
      </c>
      <c r="I70" s="242" t="s">
        <v>142</v>
      </c>
      <c r="J70" s="150"/>
      <c r="K70" s="173"/>
      <c r="L70" s="173"/>
      <c r="M70" s="247"/>
      <c r="N70" s="173"/>
      <c r="O70" s="173"/>
      <c r="P70" s="173"/>
      <c r="Q70" s="173"/>
      <c r="R70" s="156"/>
    </row>
    <row r="71" spans="1:18" s="46" customFormat="1" ht="6" customHeight="1">
      <c r="A71" s="257"/>
      <c r="B71" s="258"/>
      <c r="C71" s="258"/>
      <c r="D71" s="259"/>
      <c r="E71" s="260"/>
      <c r="F71" s="260"/>
      <c r="G71" s="261"/>
      <c r="H71" s="260"/>
      <c r="I71" s="262"/>
      <c r="J71" s="173"/>
      <c r="K71" s="173"/>
      <c r="L71" s="173"/>
      <c r="M71" s="247"/>
      <c r="N71" s="173"/>
      <c r="O71" s="173"/>
      <c r="P71" s="173"/>
      <c r="Q71" s="173"/>
      <c r="R71" s="156"/>
    </row>
    <row r="72" spans="1:17" s="18" customFormat="1" ht="10.5" customHeight="1">
      <c r="A72" s="191" t="s">
        <v>42</v>
      </c>
      <c r="B72" s="192"/>
      <c r="C72" s="193"/>
      <c r="D72" s="263" t="s">
        <v>43</v>
      </c>
      <c r="E72" s="264" t="s">
        <v>44</v>
      </c>
      <c r="F72" s="263" t="s">
        <v>43</v>
      </c>
      <c r="G72" s="196" t="s">
        <v>44</v>
      </c>
      <c r="H72" s="265"/>
      <c r="I72" s="263" t="s">
        <v>43</v>
      </c>
      <c r="J72" s="195" t="s">
        <v>234</v>
      </c>
      <c r="K72" s="198"/>
      <c r="L72" s="195" t="s">
        <v>45</v>
      </c>
      <c r="M72" s="199"/>
      <c r="N72" s="200" t="s">
        <v>46</v>
      </c>
      <c r="O72" s="200"/>
      <c r="P72" s="201"/>
      <c r="Q72" s="202"/>
    </row>
    <row r="73" spans="1:17" s="18" customFormat="1" ht="9" customHeight="1">
      <c r="A73" s="204" t="s">
        <v>47</v>
      </c>
      <c r="B73" s="203"/>
      <c r="C73" s="205"/>
      <c r="D73" s="206">
        <v>1</v>
      </c>
      <c r="E73" s="266">
        <f>IF(D73&gt;$Q$80,,UPPER(VLOOKUP(D73,'Boys Si Main Draw Prep'!$A$7:$R$134,2)))</f>
        <v>0</v>
      </c>
      <c r="F73" s="206">
        <v>9</v>
      </c>
      <c r="G73" s="65">
        <f>IF(F73&gt;$Q$80,,UPPER(VLOOKUP(F73,'Boys Si Main Draw Prep'!$A$7:$R$134,2)))</f>
        <v>0</v>
      </c>
      <c r="H73" s="64"/>
      <c r="I73" s="208" t="s">
        <v>48</v>
      </c>
      <c r="J73" s="203" t="s">
        <v>235</v>
      </c>
      <c r="K73" s="209"/>
      <c r="L73" s="203" t="s">
        <v>197</v>
      </c>
      <c r="M73" s="210"/>
      <c r="N73" s="211" t="s">
        <v>49</v>
      </c>
      <c r="O73" s="212"/>
      <c r="P73" s="212"/>
      <c r="Q73" s="213"/>
    </row>
    <row r="74" spans="1:17" s="18" customFormat="1" ht="9" customHeight="1">
      <c r="A74" s="204" t="s">
        <v>50</v>
      </c>
      <c r="B74" s="203"/>
      <c r="C74" s="205"/>
      <c r="D74" s="206">
        <v>2</v>
      </c>
      <c r="E74" s="266">
        <f>IF(D74&gt;$Q$80,,UPPER(VLOOKUP(D74,'Boys Si Main Draw Prep'!$A$7:$R$134,2)))</f>
        <v>0</v>
      </c>
      <c r="F74" s="206">
        <v>10</v>
      </c>
      <c r="G74" s="65">
        <f>IF(F74&gt;$Q$80,,UPPER(VLOOKUP(F74,'Boys Si Main Draw Prep'!$A$7:$R$134,2)))</f>
        <v>0</v>
      </c>
      <c r="H74" s="64"/>
      <c r="I74" s="208" t="s">
        <v>51</v>
      </c>
      <c r="J74" s="203" t="s">
        <v>241</v>
      </c>
      <c r="K74" s="209"/>
      <c r="L74" s="203" t="s">
        <v>203</v>
      </c>
      <c r="M74" s="210"/>
      <c r="N74" s="214"/>
      <c r="O74" s="215"/>
      <c r="P74" s="216"/>
      <c r="Q74" s="217"/>
    </row>
    <row r="75" spans="1:17" s="18" customFormat="1" ht="9" customHeight="1">
      <c r="A75" s="218" t="s">
        <v>52</v>
      </c>
      <c r="B75" s="216"/>
      <c r="C75" s="219"/>
      <c r="D75" s="206">
        <v>3</v>
      </c>
      <c r="E75" s="266">
        <f>IF(D75&gt;$Q$80,,UPPER(VLOOKUP(D75,'Boys Si Main Draw Prep'!$A$7:$R$134,2)))</f>
        <v>0</v>
      </c>
      <c r="F75" s="206">
        <v>11</v>
      </c>
      <c r="G75" s="65">
        <f>IF(F75&gt;$Q$80,,UPPER(VLOOKUP(F75,'Boys Si Main Draw Prep'!$A$7:$R$134,2)))</f>
        <v>0</v>
      </c>
      <c r="H75" s="64"/>
      <c r="I75" s="208" t="s">
        <v>53</v>
      </c>
      <c r="J75" s="203" t="s">
        <v>242</v>
      </c>
      <c r="K75" s="209"/>
      <c r="L75" s="203" t="s">
        <v>173</v>
      </c>
      <c r="M75" s="210"/>
      <c r="N75" s="211" t="s">
        <v>54</v>
      </c>
      <c r="O75" s="212"/>
      <c r="P75" s="212"/>
      <c r="Q75" s="213"/>
    </row>
    <row r="76" spans="1:17" s="18" customFormat="1" ht="9" customHeight="1">
      <c r="A76" s="220"/>
      <c r="B76" s="135"/>
      <c r="C76" s="221"/>
      <c r="D76" s="206">
        <v>4</v>
      </c>
      <c r="E76" s="266">
        <f>IF(D76&gt;$Q$80,,UPPER(VLOOKUP(D76,'Boys Si Main Draw Prep'!$A$7:$R$134,2)))</f>
        <v>0</v>
      </c>
      <c r="F76" s="206">
        <v>12</v>
      </c>
      <c r="G76" s="65">
        <f>IF(F76&gt;$Q$80,,UPPER(VLOOKUP(F76,'Boys Si Main Draw Prep'!$A$7:$R$134,2)))</f>
        <v>0</v>
      </c>
      <c r="H76" s="64"/>
      <c r="I76" s="208" t="s">
        <v>55</v>
      </c>
      <c r="J76" s="203" t="s">
        <v>243</v>
      </c>
      <c r="K76" s="209"/>
      <c r="L76" s="203" t="s">
        <v>161</v>
      </c>
      <c r="M76" s="210"/>
      <c r="N76" s="203"/>
      <c r="O76" s="209"/>
      <c r="P76" s="203"/>
      <c r="Q76" s="210"/>
    </row>
    <row r="77" spans="1:17" s="18" customFormat="1" ht="9" customHeight="1">
      <c r="A77" s="222" t="s">
        <v>56</v>
      </c>
      <c r="B77" s="223"/>
      <c r="C77" s="224"/>
      <c r="D77" s="206">
        <v>5</v>
      </c>
      <c r="E77" s="266">
        <f>IF(D77&gt;$Q$80,,UPPER(VLOOKUP(D77,'Boys Si Main Draw Prep'!$A$7:$R$134,2)))</f>
        <v>0</v>
      </c>
      <c r="F77" s="206">
        <v>13</v>
      </c>
      <c r="G77" s="65">
        <f>IF(F77&gt;$Q$80,,UPPER(VLOOKUP(F77,'Boys Si Main Draw Prep'!$A$7:$R$134,2)))</f>
        <v>0</v>
      </c>
      <c r="H77" s="64"/>
      <c r="I77" s="208" t="s">
        <v>57</v>
      </c>
      <c r="J77" s="203"/>
      <c r="K77" s="209"/>
      <c r="L77" s="203"/>
      <c r="M77" s="210"/>
      <c r="N77" s="216"/>
      <c r="O77" s="215"/>
      <c r="P77" s="216"/>
      <c r="Q77" s="217"/>
    </row>
    <row r="78" spans="1:17" s="18" customFormat="1" ht="9" customHeight="1">
      <c r="A78" s="204" t="s">
        <v>47</v>
      </c>
      <c r="B78" s="203"/>
      <c r="C78" s="205"/>
      <c r="D78" s="206">
        <v>6</v>
      </c>
      <c r="E78" s="266">
        <f>IF(D78&gt;$Q$80,,UPPER(VLOOKUP(D78,'Boys Si Main Draw Prep'!$A$7:$R$134,2)))</f>
        <v>0</v>
      </c>
      <c r="F78" s="206">
        <v>14</v>
      </c>
      <c r="G78" s="65">
        <f>IF(F78&gt;$Q$80,,UPPER(VLOOKUP(F78,'Boys Si Main Draw Prep'!$A$7:$R$134,2)))</f>
        <v>0</v>
      </c>
      <c r="H78" s="64"/>
      <c r="I78" s="208" t="s">
        <v>58</v>
      </c>
      <c r="J78" s="203"/>
      <c r="K78" s="209"/>
      <c r="L78" s="203"/>
      <c r="M78" s="210"/>
      <c r="N78" s="211" t="s">
        <v>19</v>
      </c>
      <c r="O78" s="212"/>
      <c r="P78" s="212"/>
      <c r="Q78" s="213"/>
    </row>
    <row r="79" spans="1:17" s="18" customFormat="1" ht="9" customHeight="1">
      <c r="A79" s="204" t="s">
        <v>59</v>
      </c>
      <c r="B79" s="203"/>
      <c r="C79" s="225"/>
      <c r="D79" s="206">
        <v>7</v>
      </c>
      <c r="E79" s="266">
        <f>IF(D79&gt;$Q$80,,UPPER(VLOOKUP(D79,'Boys Si Main Draw Prep'!$A$7:$R$134,2)))</f>
        <v>0</v>
      </c>
      <c r="F79" s="206">
        <v>15</v>
      </c>
      <c r="G79" s="65">
        <f>IF(F79&gt;$Q$80,,UPPER(VLOOKUP(F79,'Boys Si Main Draw Prep'!$A$7:$R$134,2)))</f>
        <v>0</v>
      </c>
      <c r="H79" s="64"/>
      <c r="I79" s="208" t="s">
        <v>60</v>
      </c>
      <c r="J79" s="203"/>
      <c r="K79" s="209"/>
      <c r="L79" s="203"/>
      <c r="M79" s="210"/>
      <c r="N79" s="203"/>
      <c r="O79" s="209"/>
      <c r="P79" s="203"/>
      <c r="Q79" s="210"/>
    </row>
    <row r="80" spans="1:17" s="18" customFormat="1" ht="9" customHeight="1">
      <c r="A80" s="218" t="s">
        <v>61</v>
      </c>
      <c r="B80" s="216"/>
      <c r="C80" s="226"/>
      <c r="D80" s="227">
        <v>8</v>
      </c>
      <c r="E80" s="267">
        <f>IF(D80&gt;$Q$80,,UPPER(VLOOKUP(D80,'Boys Si Main Draw Prep'!$A$7:$R$134,2)))</f>
        <v>0</v>
      </c>
      <c r="F80" s="227">
        <v>16</v>
      </c>
      <c r="G80" s="228">
        <f>IF(F80&gt;$Q$80,,UPPER(VLOOKUP(F80,'Boys Si Main Draw Prep'!$A$7:$R$134,2)))</f>
        <v>0</v>
      </c>
      <c r="H80" s="230"/>
      <c r="I80" s="231" t="s">
        <v>62</v>
      </c>
      <c r="J80" s="216"/>
      <c r="K80" s="215"/>
      <c r="L80" s="216"/>
      <c r="M80" s="217"/>
      <c r="N80" s="216" t="str">
        <f>Q4</f>
        <v>ΒΑΒΙΤΣΑ-ΠΑΠΑΔΟΠΟΥΛΟΣ</v>
      </c>
      <c r="O80" s="215"/>
      <c r="P80" s="216"/>
      <c r="Q80" s="232">
        <f>MIN(16,'Boys Si Main Draw Prep'!R5)</f>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6" stopIfTrue="1">
      <formula>AND($N$1="CU",L10="Umpire")</formula>
    </cfRule>
    <cfRule type="expression" priority="4" dxfId="15" stopIfTrue="1">
      <formula>AND($N$1="CU",L10&lt;&gt;"Umpire",M10&lt;&gt;"")</formula>
    </cfRule>
    <cfRule type="expression" priority="5" dxfId="14"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7"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2015-10-27T15:22:07Z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