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/>
  <bookViews>
    <workbookView xWindow="-105" yWindow="-45" windowWidth="11940" windowHeight="6780" tabRatio="594" activeTab="1"/>
  </bookViews>
  <sheets>
    <sheet name="Women Cons Draw Prep" sheetId="9" r:id="rId1"/>
    <sheet name="Women Cons 16" sheetId="10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'Women Cons 16'!$A$1:$Q$79</definedName>
    <definedName name="_xlnm.Print_Titles" localSheetId="0">'Women Cons Draw Prep'!$1:$6</definedName>
  </definedNames>
  <calcPr calcId="125725" iterate="1"/>
</workbook>
</file>

<file path=xl/calcChain.xml><?xml version="1.0" encoding="utf-8"?>
<calcChain xmlns="http://schemas.openxmlformats.org/spreadsheetml/2006/main">
  <c r="A5" i="9"/>
  <c r="U4" s="1"/>
  <c r="U3"/>
  <c r="G5"/>
  <c r="Q4" i="10"/>
  <c r="N79" s="1"/>
  <c r="H37"/>
  <c r="F37"/>
  <c r="E37"/>
  <c r="J36" s="1"/>
  <c r="C37"/>
  <c r="B37"/>
  <c r="H35"/>
  <c r="F35"/>
  <c r="C35"/>
  <c r="B35"/>
  <c r="H33"/>
  <c r="F33"/>
  <c r="E33"/>
  <c r="J32" s="1"/>
  <c r="L34" s="1"/>
  <c r="N30" s="1"/>
  <c r="C33"/>
  <c r="B33"/>
  <c r="H31"/>
  <c r="F31"/>
  <c r="C31"/>
  <c r="B31"/>
  <c r="H29"/>
  <c r="F29"/>
  <c r="E29"/>
  <c r="J28" s="1"/>
  <c r="L26" s="1"/>
  <c r="C29"/>
  <c r="B29"/>
  <c r="H27"/>
  <c r="F27"/>
  <c r="C27"/>
  <c r="B27"/>
  <c r="H25"/>
  <c r="F25"/>
  <c r="E25"/>
  <c r="J24" s="1"/>
  <c r="C25"/>
  <c r="B25"/>
  <c r="H23"/>
  <c r="F23"/>
  <c r="C23"/>
  <c r="B23"/>
  <c r="P22"/>
  <c r="H21"/>
  <c r="F21"/>
  <c r="C21"/>
  <c r="B21"/>
  <c r="H19"/>
  <c r="F19"/>
  <c r="E19"/>
  <c r="J20" s="1"/>
  <c r="C19"/>
  <c r="B19"/>
  <c r="H17"/>
  <c r="F17"/>
  <c r="C17"/>
  <c r="B17"/>
  <c r="T16"/>
  <c r="H15"/>
  <c r="F15"/>
  <c r="E15"/>
  <c r="J16" s="1"/>
  <c r="L18" s="1"/>
  <c r="N14" s="1"/>
  <c r="C15"/>
  <c r="B15"/>
  <c r="H13"/>
  <c r="F13"/>
  <c r="C13"/>
  <c r="B13"/>
  <c r="H11"/>
  <c r="F11"/>
  <c r="E11"/>
  <c r="J12" s="1"/>
  <c r="C11"/>
  <c r="B11"/>
  <c r="H9"/>
  <c r="F9"/>
  <c r="C9"/>
  <c r="B9"/>
  <c r="T7"/>
  <c r="H7"/>
  <c r="F7"/>
  <c r="E7"/>
  <c r="J8" s="1"/>
  <c r="L10" s="1"/>
  <c r="C7"/>
  <c r="B7"/>
  <c r="A1"/>
  <c r="R5" i="9"/>
  <c r="Q79" i="10"/>
  <c r="E73" s="1"/>
  <c r="T15"/>
  <c r="T14"/>
  <c r="T13"/>
  <c r="T12"/>
  <c r="T11"/>
  <c r="T10"/>
  <c r="T9"/>
  <c r="T8"/>
  <c r="Q134" i="9"/>
  <c r="M134"/>
  <c r="Q133"/>
  <c r="M133"/>
  <c r="Q132"/>
  <c r="M132"/>
  <c r="Q131"/>
  <c r="M131"/>
  <c r="Q130"/>
  <c r="M130"/>
  <c r="Q129"/>
  <c r="M129"/>
  <c r="Q128"/>
  <c r="M128"/>
  <c r="Q127"/>
  <c r="M127"/>
  <c r="Q126"/>
  <c r="M126"/>
  <c r="Q125"/>
  <c r="M125"/>
  <c r="Q124"/>
  <c r="M124"/>
  <c r="Q123"/>
  <c r="M123"/>
  <c r="Q122"/>
  <c r="M122"/>
  <c r="Q121"/>
  <c r="M121"/>
  <c r="Q120"/>
  <c r="M120"/>
  <c r="Q119"/>
  <c r="M119"/>
  <c r="Q118"/>
  <c r="M118"/>
  <c r="Q117"/>
  <c r="M117"/>
  <c r="Q116"/>
  <c r="M116"/>
  <c r="Q115"/>
  <c r="M115"/>
  <c r="Q114"/>
  <c r="M114"/>
  <c r="Q113"/>
  <c r="M113"/>
  <c r="Q112"/>
  <c r="M112"/>
  <c r="Q111"/>
  <c r="M111"/>
  <c r="Q110"/>
  <c r="M110"/>
  <c r="Q109"/>
  <c r="M109"/>
  <c r="Q108"/>
  <c r="M108"/>
  <c r="Q107"/>
  <c r="M107"/>
  <c r="Q106"/>
  <c r="M106"/>
  <c r="Q105"/>
  <c r="M105"/>
  <c r="Q104"/>
  <c r="M104"/>
  <c r="Q103"/>
  <c r="M103"/>
  <c r="Q102"/>
  <c r="M102"/>
  <c r="Q101"/>
  <c r="M101"/>
  <c r="Q100"/>
  <c r="M100"/>
  <c r="Q99"/>
  <c r="M99"/>
  <c r="Q98"/>
  <c r="M98"/>
  <c r="Q97"/>
  <c r="M97"/>
  <c r="Q96"/>
  <c r="M96"/>
  <c r="Q95"/>
  <c r="M95"/>
  <c r="Q94"/>
  <c r="M94"/>
  <c r="Q93"/>
  <c r="M93"/>
  <c r="Q92"/>
  <c r="M92"/>
  <c r="Q91"/>
  <c r="M91"/>
  <c r="Q90"/>
  <c r="M90"/>
  <c r="Q89"/>
  <c r="M89"/>
  <c r="Q88"/>
  <c r="M88"/>
  <c r="Q87"/>
  <c r="M87"/>
  <c r="Q86"/>
  <c r="M86"/>
  <c r="Q85"/>
  <c r="M85"/>
  <c r="Q84"/>
  <c r="M84"/>
  <c r="Q83"/>
  <c r="M83"/>
  <c r="Q82"/>
  <c r="M82"/>
  <c r="Q81"/>
  <c r="M81"/>
  <c r="Q80"/>
  <c r="M80"/>
  <c r="Q79"/>
  <c r="M79"/>
  <c r="Q78"/>
  <c r="M78"/>
  <c r="Q77"/>
  <c r="M77"/>
  <c r="Q76"/>
  <c r="M76"/>
  <c r="Q75"/>
  <c r="M75"/>
  <c r="Q74"/>
  <c r="M74"/>
  <c r="Q73"/>
  <c r="M73"/>
  <c r="Q72"/>
  <c r="M72"/>
  <c r="Q71"/>
  <c r="M71"/>
  <c r="Q70"/>
  <c r="M70"/>
  <c r="Q69"/>
  <c r="M69"/>
  <c r="Q68"/>
  <c r="M68"/>
  <c r="Q67"/>
  <c r="M67"/>
  <c r="Q66"/>
  <c r="M66"/>
  <c r="Q65"/>
  <c r="M65"/>
  <c r="Q64"/>
  <c r="M64"/>
  <c r="Q63"/>
  <c r="M63"/>
  <c r="Q62"/>
  <c r="M62"/>
  <c r="Q61"/>
  <c r="M61"/>
  <c r="Q60"/>
  <c r="M60"/>
  <c r="Q59"/>
  <c r="M59"/>
  <c r="Q58"/>
  <c r="M58"/>
  <c r="Q57"/>
  <c r="M57"/>
  <c r="Q56"/>
  <c r="M56"/>
  <c r="Q55"/>
  <c r="M55"/>
  <c r="Q54"/>
  <c r="M54"/>
  <c r="Q53"/>
  <c r="M53"/>
  <c r="Q52"/>
  <c r="M52"/>
  <c r="Q51"/>
  <c r="M51"/>
  <c r="Q50"/>
  <c r="M50"/>
  <c r="Q49"/>
  <c r="M49"/>
  <c r="Q48"/>
  <c r="M48"/>
  <c r="Q47"/>
  <c r="M47"/>
  <c r="Q46"/>
  <c r="M46"/>
  <c r="Q45"/>
  <c r="M45"/>
  <c r="Q44"/>
  <c r="M44"/>
  <c r="Q43"/>
  <c r="M43"/>
  <c r="Q42"/>
  <c r="M42"/>
  <c r="Q41"/>
  <c r="M41"/>
  <c r="Q40"/>
  <c r="M40"/>
  <c r="Q39"/>
  <c r="M39"/>
  <c r="Q38"/>
  <c r="M38"/>
  <c r="Q37"/>
  <c r="M37"/>
  <c r="Q36"/>
  <c r="M36"/>
  <c r="Q35"/>
  <c r="M35"/>
  <c r="Q34"/>
  <c r="M34"/>
  <c r="Q33"/>
  <c r="M33"/>
  <c r="Q32"/>
  <c r="M32"/>
  <c r="Q31"/>
  <c r="M31"/>
  <c r="Q30"/>
  <c r="M30"/>
  <c r="Q29"/>
  <c r="M29"/>
  <c r="Q28"/>
  <c r="M28"/>
  <c r="Q27"/>
  <c r="M27"/>
  <c r="Q26"/>
  <c r="M26"/>
  <c r="Q25"/>
  <c r="M25"/>
  <c r="Q24"/>
  <c r="M24"/>
  <c r="Q23"/>
  <c r="M23"/>
  <c r="Q22"/>
  <c r="M22"/>
  <c r="Q21"/>
  <c r="M21"/>
  <c r="Q20"/>
  <c r="M20"/>
  <c r="Q19"/>
  <c r="M19"/>
  <c r="Q18"/>
  <c r="M18"/>
  <c r="Q17"/>
  <c r="M17"/>
  <c r="Q16"/>
  <c r="M16"/>
  <c r="Q15"/>
  <c r="M15"/>
  <c r="Q14"/>
  <c r="M14"/>
  <c r="Q13"/>
  <c r="M13"/>
  <c r="Q12"/>
  <c r="M12"/>
  <c r="Q11"/>
  <c r="M11"/>
  <c r="Q10"/>
  <c r="M10"/>
  <c r="Q9"/>
  <c r="M9"/>
  <c r="Q8"/>
  <c r="M8"/>
  <c r="Q7"/>
  <c r="M7"/>
  <c r="J5"/>
  <c r="D5"/>
  <c r="C5"/>
  <c r="A2"/>
  <c r="A1"/>
  <c r="E75" i="10" l="1"/>
  <c r="E72"/>
  <c r="E74"/>
</calcChain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  <charset val="161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  <charset val="161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<sst xmlns="http://schemas.openxmlformats.org/spreadsheetml/2006/main" count="120" uniqueCount="85">
  <si>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</si>
  <si>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</si>
  <si>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</si>
  <si>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</si>
  <si>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</si>
  <si>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</si>
  <si>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</si>
  <si>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</si>
  <si>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</si>
  <si>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</si>
  <si>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</si>
  <si>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</si>
  <si>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</si>
  <si>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</si>
  <si>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</si>
  <si>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</si>
  <si>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</si>
  <si>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</si>
  <si>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</si>
  <si>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</si>
  <si>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</si>
  <si>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</si>
  <si>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</si>
  <si>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</si>
  <si>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</si>
  <si>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</si>
  <si>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</si>
  <si>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</si>
  <si>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</si>
  <si>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</si>
  <si>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</si>
  <si>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</si>
  <si>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</si>
  <si>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</si>
  <si>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</si>
  <si>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</si>
  <si>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</si>
  <si>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</si>
  <si>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</si>
  <si>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</si>
  <si>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</si>
  <si>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</si>
  <si>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</si>
  <si>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</si>
  <si>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</si>
  <si>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</si>
  <si>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</si>
  <si>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</si>
  <si>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</si>
  <si>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</si>
  <si>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</si>
  <si>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</si>
  <si>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</si>
  <si>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</si>
  <si>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</si>
  <si>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</si>
  <si>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</si>
  <si>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</si>
  <si>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ΚΑΡΤΣΑΚΗ</t>
  </si>
  <si>
    <t>ΕΡΗ</t>
  </si>
  <si>
    <t>ΠΡΟΔΡΟΜΟΥ</t>
  </si>
  <si>
    <t>ΑΝΝΑ</t>
  </si>
  <si>
    <t>ΑΙΜΙΛΙΑ</t>
  </si>
  <si>
    <t>bye</t>
  </si>
  <si>
    <t>CU</t>
  </si>
  <si>
    <t>a</t>
  </si>
  <si>
    <t>b</t>
  </si>
  <si>
    <t xml:space="preserve">ΡΟΥΜΠΟΥ </t>
  </si>
  <si>
    <t xml:space="preserve">ΝΙΑΡΧΟΥ </t>
  </si>
  <si>
    <t>ΕΦΗ</t>
  </si>
  <si>
    <t>ΤΣΟΥΚΑ</t>
  </si>
  <si>
    <t>ΖΩΗ</t>
  </si>
  <si>
    <t>ΒΑΣΙΛΟΠΟΥΛΟΥ</t>
  </si>
  <si>
    <t>ΧΡΙΣΤΙΝΑ</t>
  </si>
  <si>
    <t>ΚΟΛΟΚΑ</t>
  </si>
  <si>
    <t>ΔΗΜΗΤΡΑ</t>
  </si>
  <si>
    <t>ΡΑΝΙΑ</t>
  </si>
  <si>
    <t>ΤΕΡΖΗ</t>
  </si>
  <si>
    <t xml:space="preserve">Γκουντάνη - </t>
  </si>
  <si>
    <t>Παπαδόπουλος</t>
  </si>
  <si>
    <t>Referee</t>
  </si>
  <si>
    <t xml:space="preserve"> AEK Tripolis Tennis League Tour 1</t>
  </si>
  <si>
    <t>MAIN DRAW</t>
  </si>
  <si>
    <t>WOMEN SINGLES</t>
  </si>
  <si>
    <t>W16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</si>
</sst>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dd\ mmm\ yy"/>
  </numFmts>
  <fonts count="56">
    <font>
      <sz val="10"/>
      <name val="Arial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161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  <charset val="161"/>
    </font>
    <font>
      <b/>
      <sz val="7"/>
      <name val="Arial"/>
      <family val="2"/>
      <charset val="161"/>
    </font>
    <font>
      <b/>
      <sz val="7"/>
      <color indexed="8"/>
      <name val="Arial"/>
      <family val="2"/>
      <charset val="161"/>
    </font>
    <font>
      <sz val="10"/>
      <color indexed="8"/>
      <name val="Arial"/>
      <family val="2"/>
    </font>
    <font>
      <b/>
      <sz val="7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161"/>
    </font>
    <font>
      <sz val="11"/>
      <name val="Arial"/>
      <family val="2"/>
    </font>
    <font>
      <b/>
      <sz val="7"/>
      <color indexed="9"/>
      <name val="Arial"/>
      <family val="2"/>
      <charset val="161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161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161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161"/>
    </font>
    <font>
      <sz val="10"/>
      <color indexed="8"/>
      <name val="Arial"/>
      <family val="2"/>
      <charset val="161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8.5"/>
      <name val="Arial"/>
      <family val="2"/>
      <charset val="161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161"/>
    </font>
    <font>
      <sz val="7"/>
      <color indexed="10"/>
      <name val="Arial"/>
      <family val="2"/>
    </font>
    <font>
      <sz val="10"/>
      <name val="Arial"/>
      <family val="2"/>
      <charset val="161"/>
    </font>
    <font>
      <sz val="7"/>
      <name val="Arial"/>
      <family val="2"/>
      <charset val="161"/>
    </font>
    <font>
      <i/>
      <sz val="8"/>
      <color indexed="10"/>
      <name val="Arial"/>
      <family val="2"/>
      <charset val="161"/>
    </font>
    <font>
      <b/>
      <sz val="1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2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2" borderId="0" xfId="0" applyNumberFormat="1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/>
    </xf>
    <xf numFmtId="0" fontId="15" fillId="3" borderId="0" xfId="0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14" fillId="0" borderId="0" xfId="0" applyNumberFormat="1" applyFont="1" applyAlignment="1">
      <alignment horizontal="left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/>
    <xf numFmtId="49" fontId="1" fillId="0" borderId="0" xfId="0" applyNumberFormat="1" applyFont="1" applyAlignment="1">
      <alignment horizontal="left" vertical="top"/>
    </xf>
    <xf numFmtId="49" fontId="3" fillId="3" borderId="0" xfId="0" applyNumberFormat="1" applyFont="1" applyFill="1" applyAlignment="1">
      <alignment horizontal="left"/>
    </xf>
    <xf numFmtId="49" fontId="14" fillId="0" borderId="0" xfId="0" applyNumberFormat="1" applyFont="1"/>
    <xf numFmtId="49" fontId="10" fillId="0" borderId="0" xfId="0" applyNumberFormat="1" applyFont="1" applyAlignment="1">
      <alignment horizontal="left"/>
    </xf>
    <xf numFmtId="49" fontId="11" fillId="2" borderId="5" xfId="0" applyNumberFormat="1" applyFont="1" applyFill="1" applyBorder="1" applyAlignment="1">
      <alignment horizontal="left" vertical="center"/>
    </xf>
    <xf numFmtId="49" fontId="11" fillId="2" borderId="6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49" fontId="4" fillId="2" borderId="7" xfId="0" applyNumberFormat="1" applyFont="1" applyFill="1" applyBorder="1" applyAlignment="1">
      <alignment horizontal="center" wrapText="1"/>
    </xf>
    <xf numFmtId="49" fontId="4" fillId="2" borderId="8" xfId="0" applyNumberFormat="1" applyFont="1" applyFill="1" applyBorder="1" applyAlignment="1">
      <alignment horizontal="center" wrapText="1"/>
    </xf>
    <xf numFmtId="49" fontId="4" fillId="2" borderId="9" xfId="0" applyNumberFormat="1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9" fontId="4" fillId="4" borderId="9" xfId="0" applyNumberFormat="1" applyFont="1" applyFill="1" applyBorder="1" applyAlignment="1">
      <alignment horizontal="center" wrapText="1"/>
    </xf>
    <xf numFmtId="49" fontId="4" fillId="4" borderId="8" xfId="0" applyNumberFormat="1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/>
    </xf>
    <xf numFmtId="49" fontId="27" fillId="5" borderId="11" xfId="0" applyNumberFormat="1" applyFont="1" applyFill="1" applyBorder="1" applyAlignment="1">
      <alignment vertical="center"/>
    </xf>
    <xf numFmtId="49" fontId="27" fillId="5" borderId="12" xfId="0" applyNumberFormat="1" applyFont="1" applyFill="1" applyBorder="1" applyAlignment="1">
      <alignment vertical="center"/>
    </xf>
    <xf numFmtId="49" fontId="27" fillId="5" borderId="13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horizontal="left" vertical="center"/>
    </xf>
    <xf numFmtId="49" fontId="28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6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16" fillId="2" borderId="0" xfId="0" applyNumberFormat="1" applyFont="1" applyFill="1" applyAlignment="1">
      <alignment horizontal="left" vertical="center"/>
    </xf>
    <xf numFmtId="49" fontId="11" fillId="3" borderId="15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0" fontId="0" fillId="3" borderId="16" xfId="0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0" fontId="29" fillId="6" borderId="9" xfId="0" applyFont="1" applyFill="1" applyBorder="1" applyAlignment="1">
      <alignment horizontal="right" vertical="center"/>
    </xf>
    <xf numFmtId="49" fontId="4" fillId="4" borderId="18" xfId="0" applyNumberFormat="1" applyFont="1" applyFill="1" applyBorder="1" applyAlignment="1">
      <alignment horizontal="center" wrapText="1"/>
    </xf>
    <xf numFmtId="0" fontId="24" fillId="4" borderId="9" xfId="0" applyFont="1" applyFill="1" applyBorder="1" applyAlignment="1">
      <alignment horizontal="center" wrapText="1"/>
    </xf>
    <xf numFmtId="0" fontId="14" fillId="0" borderId="4" xfId="0" applyNumberFormat="1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31" fillId="0" borderId="0" xfId="0" applyFont="1"/>
    <xf numFmtId="0" fontId="10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21" fillId="0" borderId="0" xfId="0" applyNumberFormat="1" applyFont="1"/>
    <xf numFmtId="49" fontId="10" fillId="0" borderId="0" xfId="0" applyNumberFormat="1" applyFont="1"/>
    <xf numFmtId="49" fontId="23" fillId="2" borderId="0" xfId="0" applyNumberFormat="1" applyFont="1" applyFill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32" fillId="0" borderId="1" xfId="0" applyNumberFormat="1" applyFont="1" applyBorder="1" applyAlignment="1">
      <alignment vertical="center"/>
    </xf>
    <xf numFmtId="49" fontId="12" fillId="0" borderId="1" xfId="1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31" fillId="2" borderId="0" xfId="0" applyNumberFormat="1" applyFont="1" applyFill="1" applyAlignment="1">
      <alignment horizontal="center" vertical="center"/>
    </xf>
    <xf numFmtId="49" fontId="31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33" fillId="2" borderId="0" xfId="0" applyNumberFormat="1" applyFont="1" applyFill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5" fillId="7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49" fontId="37" fillId="3" borderId="0" xfId="0" applyNumberFormat="1" applyFont="1" applyFill="1" applyAlignment="1">
      <alignment vertical="center"/>
    </xf>
    <xf numFmtId="49" fontId="38" fillId="3" borderId="0" xfId="0" applyNumberFormat="1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21" xfId="0" applyFont="1" applyBorder="1" applyAlignment="1">
      <alignment vertical="center"/>
    </xf>
    <xf numFmtId="49" fontId="37" fillId="2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41" fillId="8" borderId="22" xfId="0" applyFont="1" applyFill="1" applyBorder="1" applyAlignment="1">
      <alignment horizontal="right" vertical="center"/>
    </xf>
    <xf numFmtId="0" fontId="36" fillId="0" borderId="2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8" borderId="2" xfId="0" applyFont="1" applyFill="1" applyBorder="1" applyAlignment="1">
      <alignment horizontal="right" vertical="center"/>
    </xf>
    <xf numFmtId="49" fontId="36" fillId="0" borderId="20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2" xfId="0" applyFont="1" applyBorder="1" applyAlignment="1">
      <alignment vertical="center"/>
    </xf>
    <xf numFmtId="49" fontId="36" fillId="0" borderId="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42" fillId="0" borderId="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49" fontId="36" fillId="0" borderId="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49" fontId="45" fillId="2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14" fillId="3" borderId="0" xfId="0" applyNumberFormat="1" applyFont="1" applyFill="1" applyAlignment="1">
      <alignment vertical="center"/>
    </xf>
    <xf numFmtId="49" fontId="22" fillId="3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49" fontId="46" fillId="3" borderId="0" xfId="0" applyNumberFormat="1" applyFont="1" applyFill="1" applyAlignment="1">
      <alignment vertical="center"/>
    </xf>
    <xf numFmtId="49" fontId="47" fillId="3" borderId="0" xfId="0" applyNumberFormat="1" applyFont="1" applyFill="1" applyAlignment="1">
      <alignment vertical="center"/>
    </xf>
    <xf numFmtId="0" fontId="0" fillId="3" borderId="0" xfId="0" applyFill="1" applyAlignment="1">
      <alignment vertical="center"/>
    </xf>
    <xf numFmtId="0" fontId="19" fillId="2" borderId="25" xfId="0" applyFont="1" applyFill="1" applyBorder="1" applyAlignment="1">
      <alignment vertical="center"/>
    </xf>
    <xf numFmtId="0" fontId="19" fillId="2" borderId="26" xfId="0" applyFont="1" applyFill="1" applyBorder="1" applyAlignment="1">
      <alignment vertical="center"/>
    </xf>
    <xf numFmtId="0" fontId="19" fillId="2" borderId="27" xfId="0" applyFont="1" applyFill="1" applyBorder="1" applyAlignment="1">
      <alignment vertical="center"/>
    </xf>
    <xf numFmtId="49" fontId="48" fillId="2" borderId="26" xfId="0" applyNumberFormat="1" applyFont="1" applyFill="1" applyBorder="1" applyAlignment="1">
      <alignment horizontal="center" vertical="center"/>
    </xf>
    <xf numFmtId="49" fontId="48" fillId="2" borderId="26" xfId="0" applyNumberFormat="1" applyFont="1" applyFill="1" applyBorder="1" applyAlignment="1">
      <alignment vertical="center"/>
    </xf>
    <xf numFmtId="49" fontId="48" fillId="2" borderId="26" xfId="0" applyNumberFormat="1" applyFont="1" applyFill="1" applyBorder="1" applyAlignment="1">
      <alignment horizontal="centerContinuous" vertical="center"/>
    </xf>
    <xf numFmtId="49" fontId="48" fillId="2" borderId="19" xfId="0" applyNumberFormat="1" applyFont="1" applyFill="1" applyBorder="1" applyAlignment="1">
      <alignment horizontal="centerContinuous" vertical="center"/>
    </xf>
    <xf numFmtId="49" fontId="49" fillId="2" borderId="26" xfId="0" applyNumberFormat="1" applyFont="1" applyFill="1" applyBorder="1" applyAlignment="1">
      <alignment vertical="center"/>
    </xf>
    <xf numFmtId="49" fontId="49" fillId="2" borderId="19" xfId="0" applyNumberFormat="1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horizontal="left" vertical="center"/>
    </xf>
    <xf numFmtId="49" fontId="19" fillId="0" borderId="26" xfId="0" applyNumberFormat="1" applyFont="1" applyBorder="1" applyAlignment="1">
      <alignment horizontal="left" vertical="center"/>
    </xf>
    <xf numFmtId="49" fontId="49" fillId="3" borderId="19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28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2" xfId="0" applyNumberFormat="1" applyFont="1" applyBorder="1" applyAlignment="1">
      <alignment vertical="center"/>
    </xf>
    <xf numFmtId="49" fontId="19" fillId="2" borderId="29" xfId="0" applyNumberFormat="1" applyFont="1" applyFill="1" applyBorder="1" applyAlignment="1">
      <alignment vertical="center"/>
    </xf>
    <xf numFmtId="49" fontId="19" fillId="2" borderId="30" xfId="0" applyNumberFormat="1" applyFont="1" applyFill="1" applyBorder="1" applyAlignment="1">
      <alignment vertical="center"/>
    </xf>
    <xf numFmtId="49" fontId="31" fillId="2" borderId="2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31" fillId="0" borderId="3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right" vertical="center"/>
    </xf>
    <xf numFmtId="0" fontId="4" fillId="2" borderId="28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right" vertical="center"/>
    </xf>
    <xf numFmtId="0" fontId="19" fillId="2" borderId="31" xfId="0" applyFont="1" applyFill="1" applyBorder="1" applyAlignment="1">
      <alignment vertical="center"/>
    </xf>
    <xf numFmtId="0" fontId="19" fillId="2" borderId="20" xfId="0" applyFont="1" applyFill="1" applyBorder="1" applyAlignment="1">
      <alignment vertical="center"/>
    </xf>
    <xf numFmtId="0" fontId="19" fillId="2" borderId="32" xfId="0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vertical="center"/>
    </xf>
    <xf numFmtId="49" fontId="24" fillId="0" borderId="20" xfId="0" applyNumberFormat="1" applyFont="1" applyBorder="1" applyAlignment="1">
      <alignment horizontal="center" vertical="center"/>
    </xf>
    <xf numFmtId="0" fontId="41" fillId="8" borderId="3" xfId="0" applyFon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1" fontId="0" fillId="4" borderId="0" xfId="0" applyNumberFormat="1" applyFill="1" applyAlignment="1">
      <alignment vertical="center"/>
    </xf>
    <xf numFmtId="49" fontId="51" fillId="2" borderId="33" xfId="0" applyNumberFormat="1" applyFont="1" applyFill="1" applyBorder="1" applyAlignment="1">
      <alignment horizontal="center" wrapText="1"/>
    </xf>
    <xf numFmtId="165" fontId="14" fillId="0" borderId="3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left" vertical="center"/>
    </xf>
    <xf numFmtId="49" fontId="55" fillId="0" borderId="0" xfId="0" applyNumberFormat="1" applyFont="1" applyAlignment="1">
      <alignment vertical="top"/>
    </xf>
  </cellXfs>
  <cellStyles count="2">
    <cellStyle name="Κανονικό" xfId="0" builtinId="0"/>
    <cellStyle name="Νόμισμα" xfId="1" builtinId="4"/>
  </cellStyles>
  <dxfs count="18"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02426" name="Picture 14" descr="new ITFn44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9525"/>
          <a:ext cx="923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85725</xdr:colOff>
      <xdr:row>3</xdr:row>
      <xdr:rowOff>114300</xdr:rowOff>
    </xdr:to>
    <xdr:pic>
      <xdr:nvPicPr>
        <xdr:cNvPr id="3" name="3 - Εικόνα" descr="page-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8001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workbookViewId="0">
      <pane ySplit="6" topLeftCell="A7" activePane="bottomLeft" state="frozen"/>
      <selection activeCell="A4" sqref="A4:C4"/>
      <selection pane="bottomLeft" activeCell="C14" sqref="C14"/>
    </sheetView>
  </sheetViews>
  <sheetFormatPr defaultRowHeight="12.75"/>
  <cols>
    <col min="1" max="1" width="3.85546875" customWidth="1"/>
    <col min="2" max="2" width="22.85546875" customWidth="1"/>
    <col min="3" max="3" width="21.85546875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546875" style="8" hidden="1" customWidth="1"/>
    <col min="15" max="16" width="7.7109375" style="8" customWidth="1"/>
    <col min="17" max="17" width="6.85546875" style="8" hidden="1" customWidth="1"/>
    <col min="18" max="18" width="7.7109375" style="8" customWidth="1"/>
    <col min="20" max="21" width="9.140625" hidden="1" customWidth="1"/>
  </cols>
  <sheetData>
    <row r="1" spans="1:21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21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21" s="1" customFormat="1" ht="13.5" thickBot="1">
      <c r="A5" s="195" t="e">
        <f>#REF!</f>
        <v>#REF!</v>
      </c>
      <c r="B5" s="195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21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21" s="2" customFormat="1" ht="18.95" customHeight="1">
      <c r="A7" s="48">
        <v>1</v>
      </c>
      <c r="B7" s="29" t="s">
        <v>67</v>
      </c>
      <c r="C7" s="29" t="s">
        <v>62</v>
      </c>
      <c r="D7" s="30"/>
      <c r="E7" s="193"/>
      <c r="F7" s="69"/>
      <c r="G7" s="69"/>
      <c r="H7" s="30"/>
      <c r="I7" s="30"/>
      <c r="J7" s="31"/>
      <c r="K7" s="49"/>
      <c r="L7" s="70"/>
      <c r="M7" s="71">
        <f t="shared" ref="M7:M38" si="0">IF(R7="",999,R7)</f>
        <v>999</v>
      </c>
      <c r="N7" s="70"/>
      <c r="O7" s="72"/>
      <c r="P7" s="194"/>
      <c r="Q7" s="73">
        <f t="shared" ref="Q7:Q38" si="1">IF(O7="DA",1,IF(O7="WC",2,IF(O7="SE",3,IF(O7="Q",4,IF(O7="LL",5,999)))))</f>
        <v>999</v>
      </c>
      <c r="R7" s="31"/>
    </row>
    <row r="8" spans="1:21" s="2" customFormat="1" ht="18.95" customHeight="1">
      <c r="A8" s="48">
        <v>2</v>
      </c>
      <c r="B8" s="29" t="s">
        <v>68</v>
      </c>
      <c r="C8" s="29" t="s">
        <v>69</v>
      </c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21" s="2" customFormat="1" ht="18.95" customHeight="1">
      <c r="A9" s="48">
        <v>3</v>
      </c>
      <c r="B9" s="29" t="s">
        <v>58</v>
      </c>
      <c r="C9" s="29" t="s">
        <v>59</v>
      </c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21" s="2" customFormat="1" ht="18.95" customHeight="1">
      <c r="A10" s="48">
        <v>4</v>
      </c>
      <c r="B10" s="29" t="s">
        <v>70</v>
      </c>
      <c r="C10" s="29" t="s">
        <v>71</v>
      </c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21" s="2" customFormat="1" ht="18.95" customHeight="1">
      <c r="A11" s="48">
        <v>5</v>
      </c>
      <c r="B11" s="29" t="s">
        <v>72</v>
      </c>
      <c r="C11" s="29" t="s">
        <v>73</v>
      </c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21" s="2" customFormat="1" ht="18.95" customHeight="1">
      <c r="A12" s="48">
        <v>6</v>
      </c>
      <c r="B12" s="29" t="s">
        <v>74</v>
      </c>
      <c r="C12" s="29" t="s">
        <v>75</v>
      </c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21" s="2" customFormat="1" ht="18.95" customHeight="1">
      <c r="A13" s="48">
        <v>7</v>
      </c>
      <c r="B13" s="29" t="s">
        <v>60</v>
      </c>
      <c r="C13" s="29" t="s">
        <v>61</v>
      </c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21" s="2" customFormat="1" ht="18.95" customHeight="1">
      <c r="A14" s="48">
        <v>8</v>
      </c>
      <c r="B14" s="29" t="s">
        <v>77</v>
      </c>
      <c r="C14" s="29" t="s">
        <v>76</v>
      </c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21" s="2" customFormat="1" ht="18.9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21" s="2" customFormat="1" ht="18.9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9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9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9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9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9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9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9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9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9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9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9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9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9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9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9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9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9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9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9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9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9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9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9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t="shared" ref="M39:M70" si="2">IF(R39="",999,R39)</f>
        <v>999</v>
      </c>
      <c r="N39" s="70"/>
      <c r="O39" s="30"/>
      <c r="P39" s="194"/>
      <c r="Q39" s="73">
        <f t="shared" ref="Q39:Q70" si="3">IF(O39="DA",1,IF(O39="WC",2,IF(O39="SE",3,IF(O39="Q",4,IF(O39="LL",5,999)))))</f>
        <v>999</v>
      </c>
      <c r="R39" s="31"/>
    </row>
    <row r="40" spans="1:18" s="2" customFormat="1" ht="18.9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9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9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9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9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9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9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9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9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9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9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9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9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9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9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9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9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9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9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9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9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9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9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9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9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9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9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9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9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9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9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9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t="shared" ref="M71:M102" si="4">IF(R71="",999,R71)</f>
        <v>999</v>
      </c>
      <c r="N71" s="70"/>
      <c r="O71" s="30"/>
      <c r="P71" s="194"/>
      <c r="Q71" s="73">
        <f t="shared" ref="Q71:Q102" si="5">IF(O71="DA",1,IF(O71="WC",2,IF(O71="SE",3,IF(O71="Q",4,IF(O71="LL",5,999)))))</f>
        <v>999</v>
      </c>
      <c r="R71" s="31"/>
    </row>
    <row r="72" spans="1:18" s="2" customFormat="1" ht="18.9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9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9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9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9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9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9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9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9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9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9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9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9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9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9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9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9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9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9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9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9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9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9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9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9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9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9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9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9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9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9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9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t="shared" ref="M103:M134" si="6">IF(R103="",999,R103)</f>
        <v>999</v>
      </c>
      <c r="N103" s="70"/>
      <c r="O103" s="30"/>
      <c r="P103" s="194"/>
      <c r="Q103" s="73">
        <f t="shared" ref="Q103:Q134" si="7">IF(O103="DA",1,IF(O103="WC",2,IF(O103="SE",3,IF(O103="Q",4,IF(O103="LL",5,999)))))</f>
        <v>999</v>
      </c>
      <c r="R103" s="31"/>
    </row>
    <row r="104" spans="1:18" s="2" customFormat="1" ht="18.9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9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9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9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9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9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9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9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9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9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9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9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9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9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9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9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9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9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9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9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9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9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9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9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9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9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9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9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9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9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9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mergeCells count="1">
    <mergeCell ref="A5:B5"/>
  </mergeCells>
  <phoneticPr fontId="50" type="noConversion"/>
  <conditionalFormatting sqref="K7:K134">
    <cfRule type="cellIs" dxfId="17" priority="1" stopIfTrue="1" operator="equal">
      <formula>"Z"</formula>
    </cfRule>
  </conditionalFormatting>
  <conditionalFormatting sqref="E7:E134">
    <cfRule type="expression" dxfId="16" priority="2" stopIfTrue="1">
      <formula>OR(B7="",E7="")</formula>
    </cfRule>
    <cfRule type="expression" dxfId="15" priority="3" stopIfTrue="1">
      <formula>YEAR($E7)&gt;$U$4</formula>
    </cfRule>
    <cfRule type="expression" dxfId="14" priority="4" stopIfTrue="1">
      <formula>YEAR($E7)&lt;$U$3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topLeftCell="A7" workbookViewId="0">
      <selection activeCell="U14" sqref="U14"/>
    </sheetView>
  </sheetViews>
  <sheetFormatPr defaultRowHeight="12.75"/>
  <cols>
    <col min="1" max="2" width="3.28515625" customWidth="1"/>
    <col min="3" max="3" width="4.7109375" customWidth="1"/>
    <col min="4" max="4" width="4.28515625" customWidth="1"/>
    <col min="5" max="5" width="16.5703125" customWidth="1"/>
    <col min="6" max="6" width="2.7109375" customWidth="1"/>
    <col min="7" max="7" width="7.7109375" customWidth="1"/>
    <col min="8" max="8" width="5.85546875" customWidth="1"/>
    <col min="9" max="9" width="1.7109375" style="74" customWidth="1"/>
    <col min="10" max="10" width="12.85546875" customWidth="1"/>
    <col min="11" max="11" width="1.7109375" style="74" customWidth="1"/>
    <col min="12" max="12" width="10.7109375" customWidth="1"/>
    <col min="13" max="13" width="1.7109375" style="75" customWidth="1"/>
    <col min="14" max="14" width="10.85546875" customWidth="1"/>
    <col min="15" max="15" width="3.5703125" style="74" customWidth="1"/>
    <col min="16" max="16" width="10.7109375" customWidth="1"/>
    <col min="17" max="17" width="1.7109375" style="75" customWidth="1"/>
    <col min="18" max="18" width="9.140625" hidden="1" customWidth="1"/>
    <col min="19" max="19" width="8.7109375" customWidth="1"/>
    <col min="20" max="20" width="9.140625" hidden="1" customWidth="1"/>
  </cols>
  <sheetData>
    <row r="1" spans="1:20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196" t="s">
        <v>84</v>
      </c>
      <c r="I1" s="78"/>
      <c r="J1" s="50" t="s">
        <v>83</v>
      </c>
      <c r="K1" s="50"/>
      <c r="L1" s="20"/>
      <c r="M1" s="78"/>
      <c r="N1" s="78" t="s">
        <v>64</v>
      </c>
      <c r="O1" s="78"/>
      <c r="P1" s="77"/>
      <c r="Q1" s="78"/>
    </row>
    <row r="2" spans="1:20" s="32" customFormat="1">
      <c r="A2" s="22" t="s">
        <v>81</v>
      </c>
      <c r="B2" s="22"/>
      <c r="C2" s="22"/>
      <c r="D2" s="22"/>
      <c r="E2" s="22"/>
      <c r="F2" s="79"/>
      <c r="G2" s="35"/>
      <c r="H2" s="35"/>
      <c r="I2" s="80"/>
      <c r="J2" s="50" t="s">
        <v>82</v>
      </c>
      <c r="K2" s="50"/>
      <c r="L2" s="50"/>
      <c r="M2" s="80"/>
      <c r="N2" s="35"/>
      <c r="O2" s="80"/>
      <c r="P2" s="35"/>
      <c r="Q2" s="80"/>
    </row>
    <row r="3" spans="1:20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/>
      <c r="M3" s="81"/>
      <c r="N3" s="10"/>
      <c r="O3" s="11" t="s">
        <v>80</v>
      </c>
      <c r="P3" s="10"/>
      <c r="Q3" s="11" t="s">
        <v>2</v>
      </c>
    </row>
    <row r="4" spans="1:20" s="6" customFormat="1" ht="11.25" customHeight="1" thickBot="1">
      <c r="A4" s="195"/>
      <c r="B4" s="195"/>
      <c r="C4" s="195"/>
      <c r="D4" s="82"/>
      <c r="E4" s="82"/>
      <c r="F4" s="82"/>
      <c r="G4" s="26"/>
      <c r="H4" s="82"/>
      <c r="I4" s="83"/>
      <c r="J4" s="84"/>
      <c r="K4" s="83"/>
      <c r="L4" s="85" t="s">
        <v>78</v>
      </c>
      <c r="M4" s="83"/>
      <c r="N4" s="82" t="s">
        <v>79</v>
      </c>
      <c r="O4" s="83"/>
      <c r="P4" s="82"/>
      <c r="Q4" s="15" t="e">
        <f>#REF!</f>
        <v>#REF!</v>
      </c>
    </row>
    <row r="5" spans="1:20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20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IF($D7="","",VLOOKUP($D7,'Women Cons Draw Prep'!$A$7:$P$22,15))</f>
        <v>0</v>
      </c>
      <c r="C7" s="98">
        <f>IF($D7="","",VLOOKUP($D7,'Women Cons Draw Prep'!$A$7:$P$22,16))</f>
        <v>0</v>
      </c>
      <c r="D7" s="99">
        <v>6</v>
      </c>
      <c r="E7" s="100" t="str">
        <f>UPPER(IF($D7="","",VLOOKUP($D7,'Women Cons Draw Prep'!$A$7:$P$22,2)))</f>
        <v>ΚΟΛΟΚΑ</v>
      </c>
      <c r="F7" s="100" t="str">
        <f>IF($D7="","",VLOOKUP($D7,'Women Cons Draw Prep'!$A$7:$P$22,3))</f>
        <v>ΔΗΜΗΤΡΑ</v>
      </c>
      <c r="G7" s="100"/>
      <c r="H7" s="100">
        <f>IF($D7="","",VLOOKUP($D7,'Women Cons Draw Prep'!$A$7:$P$22,4))</f>
        <v>0</v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.6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 t="s">
        <v>65</v>
      </c>
      <c r="J8" s="116" t="str">
        <f>UPPER(IF(OR(I8="a",I8="as"),E7,IF(OR(I8="b",I8="bs"),E9,)))</f>
        <v>ΚΟΛΟΚΑ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.6" customHeight="1">
      <c r="A9" s="110">
        <v>2</v>
      </c>
      <c r="B9" s="98" t="str">
        <f>IF($D9="","",VLOOKUP($D9,'Women Cons Draw Prep'!$A$7:$P$22,15))</f>
        <v/>
      </c>
      <c r="C9" s="98" t="str">
        <f>IF($D9="","",VLOOKUP($D9,'Women Cons Draw Prep'!$A$7:$P$22,16))</f>
        <v/>
      </c>
      <c r="D9" s="99"/>
      <c r="E9" s="118" t="s">
        <v>63</v>
      </c>
      <c r="F9" s="118" t="str">
        <f>IF($D9="","",VLOOKUP($D9,'Women Cons Draw Prep'!$A$7:$P$22,3))</f>
        <v/>
      </c>
      <c r="G9" s="118"/>
      <c r="H9" s="118" t="str">
        <f>IF($D9="","",VLOOKUP($D9,'Women Cons Draw Prep'!$A$7:$P$22,4))</f>
        <v/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.6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/>
      <c r="L10" s="116" t="str">
        <f>UPPER(IF(OR(K10="a",K10="as"),J8,IF(OR(K10="b",K10="bs"),J12,)))</f>
        <v/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.6" customHeight="1">
      <c r="A11" s="110">
        <v>3</v>
      </c>
      <c r="B11" s="98">
        <f>IF($D11="","",VLOOKUP($D11,'Women Cons Draw Prep'!$A$7:$P$22,15))</f>
        <v>0</v>
      </c>
      <c r="C11" s="98">
        <f>IF($D11="","",VLOOKUP($D11,'Women Cons Draw Prep'!$A$7:$P$22,16))</f>
        <v>0</v>
      </c>
      <c r="D11" s="99">
        <v>4</v>
      </c>
      <c r="E11" s="118" t="str">
        <f>UPPER(IF($D11="","",VLOOKUP($D11,'Women Cons Draw Prep'!$A$7:$P$22,2)))</f>
        <v>ΤΣΟΥΚΑ</v>
      </c>
      <c r="F11" s="118" t="str">
        <f>IF($D11="","",VLOOKUP($D11,'Women Cons Draw Prep'!$A$7:$P$22,3))</f>
        <v>ΖΩΗ</v>
      </c>
      <c r="G11" s="118"/>
      <c r="H11" s="118">
        <f>IF($D11="","",VLOOKUP($D11,'Women Cons Draw Prep'!$A$7:$P$22,4))</f>
        <v>0</v>
      </c>
      <c r="I11" s="102"/>
      <c r="J11" s="101"/>
      <c r="K11" s="126"/>
      <c r="L11" s="101"/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.6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 t="s">
        <v>65</v>
      </c>
      <c r="J12" s="116" t="str">
        <f>UPPER(IF(OR(I12="a",I12="as"),E11,IF(OR(I12="b",I12="bs"),E13,)))</f>
        <v>ΤΣΟΥΚΑ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.6" customHeight="1">
      <c r="A13" s="110">
        <v>4</v>
      </c>
      <c r="B13" s="98" t="str">
        <f>IF($D13="","",VLOOKUP($D13,'Women Cons Draw Prep'!$A$7:$P$22,15))</f>
        <v/>
      </c>
      <c r="C13" s="98" t="str">
        <f>IF($D13="","",VLOOKUP($D13,'Women Cons Draw Prep'!$A$7:$P$22,16))</f>
        <v/>
      </c>
      <c r="D13" s="99"/>
      <c r="E13" s="118" t="s">
        <v>63</v>
      </c>
      <c r="F13" s="118" t="str">
        <f>IF($D13="","",VLOOKUP($D13,'Women Cons Draw Prep'!$A$7:$P$22,3))</f>
        <v/>
      </c>
      <c r="G13" s="118"/>
      <c r="H13" s="118" t="str">
        <f>IF($D13="","",VLOOKUP($D13,'Women Cons Draw Prep'!$A$7:$P$22,4))</f>
        <v/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.6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16" t="str">
        <f>UPPER(IF(OR(M14="a",M14="as"),L10,IF(OR(M14="b",M14="bs"),L18,)))</f>
        <v/>
      </c>
      <c r="O14" s="124"/>
      <c r="P14" s="106"/>
      <c r="Q14" s="107"/>
      <c r="R14" s="108"/>
      <c r="T14" s="117" t="e">
        <f>#REF!</f>
        <v>#REF!</v>
      </c>
    </row>
    <row r="15" spans="1:20" s="7" customFormat="1" ht="9.6" customHeight="1">
      <c r="A15" s="97">
        <v>5</v>
      </c>
      <c r="B15" s="98">
        <f>IF($D15="","",VLOOKUP($D15,'Women Cons Draw Prep'!$A$7:$P$22,15))</f>
        <v>0</v>
      </c>
      <c r="C15" s="98">
        <f>IF($D15="","",VLOOKUP($D15,'Women Cons Draw Prep'!$A$7:$P$22,16))</f>
        <v>0</v>
      </c>
      <c r="D15" s="99">
        <v>8</v>
      </c>
      <c r="E15" s="100" t="str">
        <f>UPPER(IF($D15="","",VLOOKUP($D15,'Women Cons Draw Prep'!$A$7:$P$22,2)))</f>
        <v>ΤΕΡΖΗ</v>
      </c>
      <c r="F15" s="100" t="str">
        <f>IF($D15="","",VLOOKUP($D15,'Women Cons Draw Prep'!$A$7:$P$22,3))</f>
        <v>ΡΑΝΙΑ</v>
      </c>
      <c r="G15" s="100"/>
      <c r="H15" s="100">
        <f>IF($D15="","",VLOOKUP($D15,'Women Cons Draw Prep'!$A$7:$P$22,4))</f>
        <v>0</v>
      </c>
      <c r="I15" s="131"/>
      <c r="J15" s="101"/>
      <c r="K15" s="101"/>
      <c r="L15" s="101"/>
      <c r="M15" s="127"/>
      <c r="N15" s="101"/>
      <c r="O15" s="127"/>
      <c r="P15" s="106"/>
      <c r="Q15" s="107"/>
      <c r="R15" s="108"/>
      <c r="T15" s="117" t="e">
        <f>#REF!</f>
        <v>#REF!</v>
      </c>
    </row>
    <row r="16" spans="1:20" s="7" customFormat="1" ht="9.6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 t="s">
        <v>65</v>
      </c>
      <c r="J16" s="116" t="str">
        <f>UPPER(IF(OR(I16="a",I16="as"),E15,IF(OR(I16="b",I16="bs"),E17,)))</f>
        <v>ΤΕΡΖΗ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.6" customHeight="1">
      <c r="A17" s="110">
        <v>6</v>
      </c>
      <c r="B17" s="98" t="str">
        <f>IF($D17="","",VLOOKUP($D17,'Women Cons Draw Prep'!$A$7:$P$22,15))</f>
        <v/>
      </c>
      <c r="C17" s="98" t="str">
        <f>IF($D17="","",VLOOKUP($D17,'Women Cons Draw Prep'!$A$7:$P$22,16))</f>
        <v/>
      </c>
      <c r="D17" s="99"/>
      <c r="E17" s="118" t="s">
        <v>63</v>
      </c>
      <c r="F17" s="118" t="str">
        <f>IF($D17="","",VLOOKUP($D17,'Women Cons Draw Prep'!$A$7:$P$22,3))</f>
        <v/>
      </c>
      <c r="G17" s="118"/>
      <c r="H17" s="118" t="str">
        <f>IF($D17="","",VLOOKUP($D17,'Women Cons Draw Prep'!$A$7:$P$22,4))</f>
        <v/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.6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16" t="str">
        <f>UPPER(IF(OR(K18="a",K18="as"),J16,IF(OR(K18="b",K18="bs"),J20,)))</f>
        <v/>
      </c>
      <c r="M18" s="133"/>
      <c r="N18" s="125"/>
      <c r="O18" s="127"/>
      <c r="P18" s="106"/>
      <c r="Q18" s="107"/>
      <c r="R18" s="108"/>
    </row>
    <row r="19" spans="1:18" s="7" customFormat="1" ht="9.6" customHeight="1">
      <c r="A19" s="110">
        <v>7</v>
      </c>
      <c r="B19" s="98">
        <f>IF($D19="","",VLOOKUP($D19,'Women Cons Draw Prep'!$A$7:$P$22,15))</f>
        <v>0</v>
      </c>
      <c r="C19" s="98">
        <f>IF($D19="","",VLOOKUP($D19,'Women Cons Draw Prep'!$A$7:$P$22,16))</f>
        <v>0</v>
      </c>
      <c r="D19" s="99">
        <v>1</v>
      </c>
      <c r="E19" s="118" t="str">
        <f>UPPER(IF($D19="","",VLOOKUP($D19,'Women Cons Draw Prep'!$A$7:$P$22,2)))</f>
        <v xml:space="preserve">ΡΟΥΜΠΟΥ </v>
      </c>
      <c r="F19" s="118" t="str">
        <f>IF($D19="","",VLOOKUP($D19,'Women Cons Draw Prep'!$A$7:$P$22,3))</f>
        <v>ΑΙΜΙΛΙΑ</v>
      </c>
      <c r="G19" s="118"/>
      <c r="H19" s="118">
        <f>IF($D19="","",VLOOKUP($D19,'Women Cons Draw Prep'!$A$7:$P$22,4))</f>
        <v>0</v>
      </c>
      <c r="I19" s="102"/>
      <c r="J19" s="101"/>
      <c r="K19" s="126"/>
      <c r="L19" s="101"/>
      <c r="M19" s="125"/>
      <c r="N19" s="125"/>
      <c r="O19" s="127"/>
      <c r="P19" s="106"/>
      <c r="Q19" s="107"/>
      <c r="R19" s="108"/>
    </row>
    <row r="20" spans="1:18" s="7" customFormat="1" ht="9.6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 t="s">
        <v>65</v>
      </c>
      <c r="J20" s="116" t="str">
        <f>UPPER(IF(OR(I20="a",I20="as"),E19,IF(OR(I20="b",I20="bs"),E21,)))</f>
        <v xml:space="preserve">ΡΟΥΜΠΟΥ 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.6" customHeight="1">
      <c r="A21" s="110">
        <v>8</v>
      </c>
      <c r="B21" s="98" t="str">
        <f>IF($D21="","",VLOOKUP($D21,'Women Cons Draw Prep'!$A$7:$P$22,15))</f>
        <v/>
      </c>
      <c r="C21" s="98" t="str">
        <f>IF($D21="","",VLOOKUP($D21,'Women Cons Draw Prep'!$A$7:$P$22,16))</f>
        <v/>
      </c>
      <c r="D21" s="99"/>
      <c r="E21" s="118" t="s">
        <v>63</v>
      </c>
      <c r="F21" s="118" t="str">
        <f>IF($D21="","",VLOOKUP($D21,'Women Cons Draw Prep'!$A$7:$P$22,3))</f>
        <v/>
      </c>
      <c r="G21" s="118"/>
      <c r="H21" s="118" t="str">
        <f>IF($D21="","",VLOOKUP($D21,'Women Cons Draw Prep'!$A$7:$P$22,4))</f>
        <v/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.6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16" t="str">
        <f>UPPER(IF(OR(O22="a",O22="as"),N14,IF(OR(O22="b",O22="bs"),N30,)))</f>
        <v/>
      </c>
      <c r="Q22" s="124"/>
      <c r="R22" s="108"/>
    </row>
    <row r="23" spans="1:18" s="7" customFormat="1" ht="9.6" customHeight="1">
      <c r="A23" s="110">
        <v>9</v>
      </c>
      <c r="B23" s="98" t="str">
        <f>IF($D23="","",VLOOKUP($D23,'Women Cons Draw Prep'!$A$7:$P$22,15))</f>
        <v/>
      </c>
      <c r="C23" s="98" t="str">
        <f>IF($D23="","",VLOOKUP($D23,'Women Cons Draw Prep'!$A$7:$P$22,16))</f>
        <v/>
      </c>
      <c r="D23" s="99"/>
      <c r="E23" s="118" t="s">
        <v>63</v>
      </c>
      <c r="F23" s="118" t="str">
        <f>IF($D23="","",VLOOKUP($D23,'Women Cons Draw Prep'!$A$7:$P$22,3))</f>
        <v/>
      </c>
      <c r="G23" s="118"/>
      <c r="H23" s="118" t="str">
        <f>IF($D23="","",VLOOKUP($D23,'Women Cons Draw Prep'!$A$7:$P$22,4))</f>
        <v/>
      </c>
      <c r="I23" s="102"/>
      <c r="J23" s="101"/>
      <c r="K23" s="101"/>
      <c r="L23" s="101"/>
      <c r="M23" s="125"/>
      <c r="N23" s="101"/>
      <c r="O23" s="127"/>
      <c r="P23" s="101"/>
      <c r="Q23" s="125"/>
      <c r="R23" s="108"/>
    </row>
    <row r="24" spans="1:18" s="7" customFormat="1" ht="9.6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 t="s">
        <v>66</v>
      </c>
      <c r="J24" s="116" t="str">
        <f>UPPER(IF(OR(I24="a",I24="as"),E23,IF(OR(I24="b",I24="bs"),E25,)))</f>
        <v>ΚΑΡΤΣΑΚΗ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.6" customHeight="1">
      <c r="A25" s="110">
        <v>10</v>
      </c>
      <c r="B25" s="98">
        <f>IF($D25="","",VLOOKUP($D25,'Women Cons Draw Prep'!$A$7:$P$22,15))</f>
        <v>0</v>
      </c>
      <c r="C25" s="98">
        <f>IF($D25="","",VLOOKUP($D25,'Women Cons Draw Prep'!$A$7:$P$22,16))</f>
        <v>0</v>
      </c>
      <c r="D25" s="99">
        <v>3</v>
      </c>
      <c r="E25" s="118" t="str">
        <f>UPPER(IF($D25="","",VLOOKUP($D25,'Women Cons Draw Prep'!$A$7:$P$22,2)))</f>
        <v>ΚΑΡΤΣΑΚΗ</v>
      </c>
      <c r="F25" s="118" t="str">
        <f>IF($D25="","",VLOOKUP($D25,'Women Cons Draw Prep'!$A$7:$P$22,3))</f>
        <v>ΕΡΗ</v>
      </c>
      <c r="G25" s="118"/>
      <c r="H25" s="118">
        <f>IF($D25="","",VLOOKUP($D25,'Women Cons Draw Prep'!$A$7:$P$22,4))</f>
        <v>0</v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.6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16" t="str">
        <f>UPPER(IF(OR(K26="a",K26="as"),J24,IF(OR(K26="b",K26="bs"),J28,)))</f>
        <v/>
      </c>
      <c r="M26" s="124"/>
      <c r="N26" s="125"/>
      <c r="O26" s="127"/>
      <c r="P26" s="106"/>
      <c r="Q26" s="107"/>
      <c r="R26" s="108"/>
    </row>
    <row r="27" spans="1:18" s="7" customFormat="1" ht="9.6" customHeight="1">
      <c r="A27" s="110">
        <v>11</v>
      </c>
      <c r="B27" s="98" t="str">
        <f>IF($D27="","",VLOOKUP($D27,'Women Cons Draw Prep'!$A$7:$P$22,15))</f>
        <v/>
      </c>
      <c r="C27" s="98" t="str">
        <f>IF($D27="","",VLOOKUP($D27,'Women Cons Draw Prep'!$A$7:$P$22,16))</f>
        <v/>
      </c>
      <c r="D27" s="99"/>
      <c r="E27" s="118" t="s">
        <v>63</v>
      </c>
      <c r="F27" s="118" t="str">
        <f>IF($D27="","",VLOOKUP($D27,'Women Cons Draw Prep'!$A$7:$P$22,3))</f>
        <v/>
      </c>
      <c r="G27" s="118"/>
      <c r="H27" s="118" t="str">
        <f>IF($D27="","",VLOOKUP($D27,'Women Cons Draw Prep'!$A$7:$P$22,4))</f>
        <v/>
      </c>
      <c r="I27" s="102"/>
      <c r="J27" s="101"/>
      <c r="K27" s="126"/>
      <c r="L27" s="101"/>
      <c r="M27" s="127"/>
      <c r="N27" s="125"/>
      <c r="O27" s="127"/>
      <c r="P27" s="106"/>
      <c r="Q27" s="107"/>
      <c r="R27" s="108"/>
    </row>
    <row r="28" spans="1:18" s="7" customFormat="1" ht="9.6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 t="s">
        <v>66</v>
      </c>
      <c r="J28" s="116" t="str">
        <f>UPPER(IF(OR(I28="a",I28="as"),E27,IF(OR(I28="b",I28="bs"),E29,)))</f>
        <v xml:space="preserve">ΝΙΑΡΧΟΥ 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.6" customHeight="1">
      <c r="A29" s="97">
        <v>12</v>
      </c>
      <c r="B29" s="98">
        <f>IF($D29="","",VLOOKUP($D29,'Women Cons Draw Prep'!$A$7:$P$22,15))</f>
        <v>0</v>
      </c>
      <c r="C29" s="98">
        <f>IF($D29="","",VLOOKUP($D29,'Women Cons Draw Prep'!$A$7:$P$22,16))</f>
        <v>0</v>
      </c>
      <c r="D29" s="99">
        <v>2</v>
      </c>
      <c r="E29" s="100" t="str">
        <f>UPPER(IF($D29="","",VLOOKUP($D29,'Women Cons Draw Prep'!$A$7:$P$22,2)))</f>
        <v xml:space="preserve">ΝΙΑΡΧΟΥ </v>
      </c>
      <c r="F29" s="100" t="str">
        <f>IF($D29="","",VLOOKUP($D29,'Women Cons Draw Prep'!$A$7:$P$22,3))</f>
        <v>ΕΦΗ</v>
      </c>
      <c r="G29" s="100"/>
      <c r="H29" s="100">
        <f>IF($D29="","",VLOOKUP($D29,'Women Cons Draw Prep'!$A$7:$P$22,4))</f>
        <v>0</v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.6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16" t="str">
        <f>UPPER(IF(OR(M30="a",M30="as"),L26,IF(OR(M30="b",M30="bs"),L34,)))</f>
        <v/>
      </c>
      <c r="O30" s="133"/>
      <c r="P30" s="106"/>
      <c r="Q30" s="107"/>
      <c r="R30" s="108"/>
    </row>
    <row r="31" spans="1:18" s="7" customFormat="1" ht="9.6" customHeight="1">
      <c r="A31" s="110">
        <v>13</v>
      </c>
      <c r="B31" s="98" t="str">
        <f>IF($D31="","",VLOOKUP($D31,'Women Cons Draw Prep'!$A$7:$P$22,15))</f>
        <v/>
      </c>
      <c r="C31" s="98" t="str">
        <f>IF($D31="","",VLOOKUP($D31,'Women Cons Draw Prep'!$A$7:$P$22,16))</f>
        <v/>
      </c>
      <c r="D31" s="99"/>
      <c r="E31" s="118" t="s">
        <v>63</v>
      </c>
      <c r="F31" s="118" t="str">
        <f>IF($D31="","",VLOOKUP($D31,'Women Cons Draw Prep'!$A$7:$P$22,3))</f>
        <v/>
      </c>
      <c r="G31" s="118"/>
      <c r="H31" s="118" t="str">
        <f>IF($D31="","",VLOOKUP($D31,'Women Cons Draw Prep'!$A$7:$P$22,4))</f>
        <v/>
      </c>
      <c r="I31" s="131"/>
      <c r="J31" s="101"/>
      <c r="K31" s="101"/>
      <c r="L31" s="101"/>
      <c r="M31" s="127"/>
      <c r="N31" s="101"/>
      <c r="O31" s="125"/>
      <c r="P31" s="106"/>
      <c r="Q31" s="107"/>
      <c r="R31" s="108"/>
    </row>
    <row r="32" spans="1:18" s="7" customFormat="1" ht="9.6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 t="s">
        <v>66</v>
      </c>
      <c r="J32" s="116" t="str">
        <f>UPPER(IF(OR(I32="a",I32="as"),E31,IF(OR(I32="b",I32="bs"),E33,)))</f>
        <v>ΒΑΣΙΛΟΠΟΥΛΟΥ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.6" customHeight="1">
      <c r="A33" s="110">
        <v>14</v>
      </c>
      <c r="B33" s="98">
        <f>IF($D33="","",VLOOKUP($D33,'Women Cons Draw Prep'!$A$7:$P$22,15))</f>
        <v>0</v>
      </c>
      <c r="C33" s="98">
        <f>IF($D33="","",VLOOKUP($D33,'Women Cons Draw Prep'!$A$7:$P$22,16))</f>
        <v>0</v>
      </c>
      <c r="D33" s="99">
        <v>5</v>
      </c>
      <c r="E33" s="118" t="str">
        <f>UPPER(IF($D33="","",VLOOKUP($D33,'Women Cons Draw Prep'!$A$7:$P$22,2)))</f>
        <v>ΒΑΣΙΛΟΠΟΥΛΟΥ</v>
      </c>
      <c r="F33" s="118" t="str">
        <f>IF($D33="","",VLOOKUP($D33,'Women Cons Draw Prep'!$A$7:$P$22,3))</f>
        <v>ΧΡΙΣΤΙΝΑ</v>
      </c>
      <c r="G33" s="118"/>
      <c r="H33" s="118">
        <f>IF($D33="","",VLOOKUP($D33,'Women Cons Draw Prep'!$A$7:$P$22,4))</f>
        <v>0</v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.6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/>
      <c r="L34" s="116" t="str">
        <f>UPPER(IF(OR(K34="a",K34="as"),J32,IF(OR(K34="b",K34="bs"),J36,)))</f>
        <v/>
      </c>
      <c r="M34" s="133"/>
      <c r="N34" s="125"/>
      <c r="O34" s="125"/>
      <c r="P34" s="106"/>
      <c r="Q34" s="107"/>
      <c r="R34" s="108"/>
    </row>
    <row r="35" spans="1:18" s="7" customFormat="1" ht="9.6" customHeight="1">
      <c r="A35" s="110">
        <v>15</v>
      </c>
      <c r="B35" s="98" t="str">
        <f>IF($D35="","",VLOOKUP($D35,'Women Cons Draw Prep'!$A$7:$P$22,15))</f>
        <v/>
      </c>
      <c r="C35" s="98" t="str">
        <f>IF($D35="","",VLOOKUP($D35,'Women Cons Draw Prep'!$A$7:$P$22,16))</f>
        <v/>
      </c>
      <c r="D35" s="99"/>
      <c r="E35" s="118" t="s">
        <v>63</v>
      </c>
      <c r="F35" s="118" t="str">
        <f>IF($D35="","",VLOOKUP($D35,'Women Cons Draw Prep'!$A$7:$P$22,3))</f>
        <v/>
      </c>
      <c r="G35" s="118"/>
      <c r="H35" s="118" t="str">
        <f>IF($D35="","",VLOOKUP($D35,'Women Cons Draw Prep'!$A$7:$P$22,4))</f>
        <v/>
      </c>
      <c r="I35" s="102"/>
      <c r="J35" s="101"/>
      <c r="K35" s="126"/>
      <c r="L35" s="101"/>
      <c r="M35" s="125"/>
      <c r="N35" s="125"/>
      <c r="O35" s="125"/>
      <c r="P35" s="106"/>
      <c r="Q35" s="107"/>
      <c r="R35" s="108"/>
    </row>
    <row r="36" spans="1:18" s="7" customFormat="1" ht="9.6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 t="s">
        <v>66</v>
      </c>
      <c r="J36" s="116" t="str">
        <f>UPPER(IF(OR(I36="a",I36="as"),E35,IF(OR(I36="b",I36="bs"),E37,)))</f>
        <v>ΠΡΟΔΡΟΜΟΥ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.6" customHeight="1">
      <c r="A37" s="97">
        <v>16</v>
      </c>
      <c r="B37" s="98">
        <f>IF($D37="","",VLOOKUP($D37,'Women Cons Draw Prep'!$A$7:$P$22,15))</f>
        <v>0</v>
      </c>
      <c r="C37" s="98">
        <f>IF($D37="","",VLOOKUP($D37,'Women Cons Draw Prep'!$A$7:$P$22,16))</f>
        <v>0</v>
      </c>
      <c r="D37" s="99">
        <v>7</v>
      </c>
      <c r="E37" s="100" t="str">
        <f>UPPER(IF($D37="","",VLOOKUP($D37,'Women Cons Draw Prep'!$A$7:$P$22,2)))</f>
        <v>ΠΡΟΔΡΟΜΟΥ</v>
      </c>
      <c r="F37" s="100" t="str">
        <f>IF($D37="","",VLOOKUP($D37,'Women Cons Draw Prep'!$A$7:$P$22,3))</f>
        <v>ΑΝΝΑ</v>
      </c>
      <c r="G37" s="118"/>
      <c r="H37" s="100">
        <f>IF($D37="","",VLOOKUP($D37,'Women Cons Draw Prep'!$A$7:$P$22,4))</f>
        <v>0</v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.6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.6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.6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.6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.6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.6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.6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.6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.6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.6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.6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.6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.6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.6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.6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.6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.6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.6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.6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.6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.6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.6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.6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.6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.6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.6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.6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.6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.6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.6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.6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.6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8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8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IF(D72&gt;$Q$79,,UPPER(VLOOKUP(D72,'Women Cons Draw Prep'!$A$7:$R$134,2)))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8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IF(D73&gt;$Q$79,,UPPER(VLOOKUP(D73,'Women Cons Draw Prep'!$A$7:$R$134,2)))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8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IF(D74&gt;$Q$79,,UPPER(VLOOKUP(D74,'Women Cons Draw Prep'!$A$7:$R$134,2)))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8" s="3" customFormat="1" ht="9" customHeight="1">
      <c r="A75" s="177"/>
      <c r="B75" s="86"/>
      <c r="C75" s="178"/>
      <c r="D75" s="163">
        <v>4</v>
      </c>
      <c r="E75" s="17">
        <f>IF(D75&gt;$Q$79,,UPPER(VLOOKUP(D75,'Women Cons Draw Prep'!$A$7:$R$134,2)))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8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8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8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8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 t="e">
        <f>Q4</f>
        <v>#REF!</v>
      </c>
      <c r="O79" s="172"/>
      <c r="P79" s="173"/>
      <c r="Q79" s="189">
        <f>MIN(4,'Women Cons Draw Prep'!R5)</f>
        <v>0</v>
      </c>
    </row>
  </sheetData>
  <mergeCells count="1">
    <mergeCell ref="A4:C4"/>
  </mergeCells>
  <phoneticPr fontId="50" type="noConversion"/>
  <conditionalFormatting sqref="F67:H67 F51:H51 F53:H53 F39:H39 F41:H41 F43:H43 F45:H45 F47:H47 G23 G25 G27 G29 G31 G33 G35 G37 F49:H49 F69:H69 F55:H55 F57:H57 F59:H59 F61:H61 F63:H63 F65:H65 G7 G9 G11 G13 G15 G17 G19 G21">
    <cfRule type="expression" dxfId="13" priority="1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12" priority="2" stopIfTrue="1">
      <formula>AND($N$1="CU",H8="Umpire")</formula>
    </cfRule>
    <cfRule type="expression" dxfId="11" priority="3" stopIfTrue="1">
      <formula>AND($N$1="CU",H8&lt;&gt;"Umpire",I8&lt;&gt;"")</formula>
    </cfRule>
    <cfRule type="expression" dxfId="10" priority="4" stopIfTrue="1">
      <formula>AND($N$1="CU",H8&lt;&gt;"Umpire")</formula>
    </cfRule>
  </conditionalFormatting>
  <conditionalFormatting sqref="D53 D47 D45 D43 D41 D39 D69 D67 D49 D65 D63 D61 D59 D57 D55 D51">
    <cfRule type="expression" dxfId="9" priority="5" stopIfTrue="1">
      <formula>AND($D39&lt;9,$C39&gt;0)</formula>
    </cfRule>
  </conditionalFormatting>
  <conditionalFormatting sqref="E55 E57 E59 E61 E63 E65 E67 E69 E39 E41 E43 E45 E47 E49 E51 E53">
    <cfRule type="cellIs" dxfId="8" priority="6" stopIfTrue="1" operator="equal">
      <formula>"Bye"</formula>
    </cfRule>
    <cfRule type="expression" dxfId="7" priority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6" priority="8" stopIfTrue="1">
      <formula>I8="as"</formula>
    </cfRule>
    <cfRule type="expression" dxfId="5" priority="9" stopIfTrue="1">
      <formula>I8="bs"</formula>
    </cfRule>
  </conditionalFormatting>
  <conditionalFormatting sqref="B7 B9 B11 B13 B15 B17 B19 B21 B23 B25 B27 B29 B31 B33 B35 B37 B55 B57 B59 B61 B63 B65 B67 B69 B39 B41 B43 B45 B47 B49 B51 B53">
    <cfRule type="cellIs" dxfId="4" priority="10" stopIfTrue="1" operator="equal">
      <formula>"QA"</formula>
    </cfRule>
    <cfRule type="cellIs" dxfId="3" priority="11" stopIfTrue="1" operator="equal">
      <formula>"DA"</formula>
    </cfRule>
  </conditionalFormatting>
  <conditionalFormatting sqref="I8 I12 I16 I20 I24 I28 I32 I36 M30 M14 K10 K34 Q79 K18 K26 O22">
    <cfRule type="expression" dxfId="2" priority="12" stopIfTrue="1">
      <formula>$N$1="CU"</formula>
    </cfRule>
  </conditionalFormatting>
  <conditionalFormatting sqref="E35 E37 E25 E33 E31 E29 E27 E23 E19 E21 E9 E17 E15 E13 E11 E7">
    <cfRule type="cellIs" dxfId="1" priority="13" stopIfTrue="1" operator="equal">
      <formula>"Bye"</formula>
    </cfRule>
  </conditionalFormatting>
  <conditionalFormatting sqref="D9 D7 D11 D13 D15 D17 D19 D21 D23 D25 D27 D29 D31 D33 D35 D37">
    <cfRule type="expression" dxfId="0" priority="14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scale="96" orientation="portrait" horizontalDpi="36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Women Cons Draw Prep</vt:lpstr>
      <vt:lpstr>Women Cons 16</vt:lpstr>
      <vt:lpstr>'Women Cons 16'!Print_Area</vt:lpstr>
      <vt:lpstr>'Women Cons Draw Prep'!Print_Titles</vt:lpstr>
    </vt:vector>
  </TitlesOfParts>
  <Company>ITF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dc:description>Copyright © ITF Limited, trading as the International Tennis Federation, 2005._x000d_
All rights reserved. Reproduction of this work in whole or in part, without the prior permission of the ITF is prohibited.</dc:description>
  <cp:lastModifiedBy>Pc</cp:lastModifiedBy>
  <cp:lastPrinted>2016-02-04T14:44:44Z</cp:lastPrinted>
  <dcterms:created xsi:type="dcterms:W3CDTF">1998-01-18T23:10:02Z</dcterms:created>
  <dcterms:modified xsi:type="dcterms:W3CDTF">2016-02-04T16:57:42Z</dcterms:modified>
  <cp:category>ITF Forms</cp:category>
</cp:coreProperties>
</file>